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diagrams/data1.xml" ContentType="application/vnd.openxmlformats-officedocument.drawingml.diagramData+xml"/>
  <Override PartName="/xl/diagrams/data2.xml" ContentType="application/vnd.openxmlformats-officedocument.drawingml.diagramData+xml"/>
  <Override PartName="/xl/workbook.xml" ContentType="application/vnd.openxmlformats-officedocument.spreadsheetml.sheet.main+xml"/>
  <Override PartName="/xl/worksheets/sheet6.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iagrams/layout2.xml" ContentType="application/vnd.openxmlformats-officedocument.drawingml.diagramLayout+xml"/>
  <Override PartName="/xl/diagrams/drawing1.xml" ContentType="application/vnd.ms-office.drawingml.diagramDrawing+xml"/>
  <Override PartName="/xl/diagrams/colors1.xml" ContentType="application/vnd.openxmlformats-officedocument.drawingml.diagramColors+xml"/>
  <Override PartName="/xl/diagrams/quickStyle1.xml" ContentType="application/vnd.openxmlformats-officedocument.drawingml.diagramStyle+xml"/>
  <Override PartName="/xl/worksheets/sheet7.xml" ContentType="application/vnd.openxmlformats-officedocument.spreadsheetml.worksheet+xml"/>
  <Override PartName="/xl/diagrams/colors2.xml" ContentType="application/vnd.openxmlformats-officedocument.drawingml.diagramColors+xml"/>
  <Override PartName="/xl/drawings/drawing4.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iagrams/quickStyle2.xml" ContentType="application/vnd.openxmlformats-officedocument.drawingml.diagramStyle+xml"/>
  <Override PartName="/xl/sharedStrings.xml" ContentType="application/vnd.openxmlformats-officedocument.spreadsheetml.sharedStrings+xml"/>
  <Override PartName="/xl/diagrams/drawing2.xml" ContentType="application/vnd.ms-office.drawingml.diagramDrawing+xml"/>
  <Override PartName="/xl/diagrams/layout1.xml" ContentType="application/vnd.openxmlformats-officedocument.drawingml.diagramLayout+xml"/>
  <Override PartName="/xl/activeX/activeX3.bin" ContentType="application/vnd.ms-office.activeX"/>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activeX/activeX1.xml" ContentType="application/vnd.ms-office.activeX+xml"/>
  <Override PartName="/customXml/itemProps1.xml" ContentType="application/vnd.openxmlformats-officedocument.customXmlProperties+xml"/>
  <Override PartName="/xl/activeX/activeX20.xml" ContentType="application/vnd.ms-office.activeX+xml"/>
  <Override PartName="/xl/calcChain.xml" ContentType="application/vnd.openxmlformats-officedocument.spreadsheetml.calcChain+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8.xml" ContentType="application/vnd.ms-office.activeX+xml"/>
  <Override PartName="/xl/activeX/activeX7.bin" ContentType="application/vnd.ms-office.activeX"/>
  <Override PartName="/xl/activeX/activeX7.xml" ContentType="application/vnd.ms-office.activeX+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2.bin" ContentType="application/vnd.ms-office.activeX"/>
  <Override PartName="/xl/activeX/activeX19.xml" ContentType="application/vnd.ms-office.activeX+xml"/>
  <Override PartName="/xl/activeX/activeX19.bin" ContentType="application/vnd.ms-office.activeX"/>
  <Override PartName="/xl/activeX/activeX2.xml" ContentType="application/vnd.ms-office.activeX+xml"/>
  <Override PartName="/xl/activeX/activeX3.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1.bin" ContentType="application/vnd.ms-office.activeX"/>
  <Override PartName="/xl/activeX/activeX18.bin" ContentType="application/vnd.ms-office.activeX"/>
  <Override PartName="/xl/activeX/activeX18.xml" ContentType="application/vnd.ms-office.activeX+xml"/>
  <Override PartName="/xl/activeX/activeX17.bin" ContentType="application/vnd.ms-office.activeX"/>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omments1.xml" ContentType="application/vnd.openxmlformats-officedocument.spreadsheetml.comments+xml"/>
  <Override PartName="/xl/activeX/activeX17.xml" ContentType="application/vnd.ms-office.activeX+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625" yWindow="540" windowWidth="20730" windowHeight="11580" activeTab="1"/>
  </bookViews>
  <sheets>
    <sheet name="Brugervejledning" sheetId="9" r:id="rId1"/>
    <sheet name="Nøgletal" sheetId="1" r:id="rId2"/>
    <sheet name="Udbytter_Priser" sheetId="5" r:id="rId3"/>
    <sheet name="Metodebeskrivelse" sheetId="8" r:id="rId4"/>
    <sheet name="KredsAna" sheetId="2" state="hidden" r:id="rId5"/>
    <sheet name="KredsAna3.del" sheetId="3" state="hidden" r:id="rId6"/>
    <sheet name="XXX" sheetId="7" state="hidden" r:id="rId7"/>
  </sheets>
  <definedNames>
    <definedName name="_GoBack" localSheetId="0">Brugervejledning!$A$1</definedName>
    <definedName name="_xlnm.Print_Area" localSheetId="4">KredsAna!$A$2:$F$759</definedName>
    <definedName name="_xlnm.Print_Area" localSheetId="5">KredsAna3.del!$B$2:$F$760</definedName>
    <definedName name="_xlnm.Print_Area" localSheetId="1">Nøgletal!$B$1:$H$104,Nøgletal!$J$2:$T$46</definedName>
    <definedName name="_xlnm.Print_Area" localSheetId="2">Udbytter_Priser!$A$1:$E$55</definedName>
  </definedNames>
  <calcPr calcId="145621"/>
</workbook>
</file>

<file path=xl/calcChain.xml><?xml version="1.0" encoding="utf-8"?>
<calcChain xmlns="http://schemas.openxmlformats.org/spreadsheetml/2006/main">
  <c r="D2" i="7" l="1"/>
  <c r="C1" i="2"/>
  <c r="Q44" i="1" l="1"/>
  <c r="Q34" i="1" l="1"/>
  <c r="G103" i="1"/>
  <c r="G80" i="1"/>
  <c r="D2" i="5"/>
  <c r="C2" i="5"/>
  <c r="E1" i="5" l="1"/>
  <c r="D19" i="5" s="1"/>
  <c r="G5" i="1"/>
  <c r="D91" i="7"/>
  <c r="D92" i="7"/>
  <c r="D93" i="7"/>
  <c r="D94" i="7"/>
  <c r="B6" i="7"/>
  <c r="B5" i="7"/>
  <c r="B4" i="7"/>
  <c r="B3" i="7"/>
  <c r="B2" i="7"/>
  <c r="G41" i="1" l="1"/>
  <c r="G16" i="1"/>
  <c r="G17" i="1"/>
  <c r="G27" i="1"/>
  <c r="G12" i="1"/>
  <c r="D51" i="5"/>
  <c r="D27" i="5"/>
  <c r="D26" i="5"/>
  <c r="D49" i="5"/>
  <c r="D41" i="5"/>
  <c r="D33" i="5"/>
  <c r="D25" i="5"/>
  <c r="D16" i="5"/>
  <c r="D8" i="5"/>
  <c r="D48" i="5"/>
  <c r="D40" i="5"/>
  <c r="D32" i="5"/>
  <c r="D23" i="5"/>
  <c r="D35" i="5"/>
  <c r="D18" i="5"/>
  <c r="D34" i="5"/>
  <c r="D15" i="5"/>
  <c r="D47" i="5"/>
  <c r="D31" i="5"/>
  <c r="D14" i="5"/>
  <c r="D6" i="5"/>
  <c r="D46" i="5"/>
  <c r="D38" i="5"/>
  <c r="D30" i="5"/>
  <c r="D21" i="5"/>
  <c r="D43" i="5"/>
  <c r="D10" i="5"/>
  <c r="D9" i="5"/>
  <c r="D7" i="5"/>
  <c r="D22" i="5"/>
  <c r="D13" i="5"/>
  <c r="D5" i="5"/>
  <c r="D45" i="5"/>
  <c r="D37" i="5"/>
  <c r="D29" i="5"/>
  <c r="D20" i="5"/>
  <c r="D11" i="5"/>
  <c r="D50" i="5"/>
  <c r="D42" i="5"/>
  <c r="D17" i="5"/>
  <c r="D39" i="5"/>
  <c r="D12" i="5"/>
  <c r="D4" i="5"/>
  <c r="D44" i="5"/>
  <c r="D36" i="5"/>
  <c r="D28" i="5"/>
  <c r="G25" i="1"/>
  <c r="G14" i="1"/>
  <c r="G95" i="1"/>
  <c r="E1" i="2"/>
  <c r="D4" i="7" s="1"/>
  <c r="F1" i="2"/>
  <c r="D5" i="7" s="1"/>
  <c r="G1" i="2"/>
  <c r="D6" i="7" s="1"/>
  <c r="H1" i="2"/>
  <c r="D7" i="7" s="1"/>
  <c r="I1" i="2"/>
  <c r="D8" i="7" s="1"/>
  <c r="J1" i="2"/>
  <c r="D9" i="7" s="1"/>
  <c r="K1" i="2"/>
  <c r="D10" i="7" s="1"/>
  <c r="L1" i="2"/>
  <c r="D11" i="7" s="1"/>
  <c r="M1" i="2"/>
  <c r="D12" i="7" s="1"/>
  <c r="N1" i="2"/>
  <c r="D13" i="7" s="1"/>
  <c r="O1" i="2"/>
  <c r="D14" i="7" s="1"/>
  <c r="P1" i="2"/>
  <c r="D15" i="7" s="1"/>
  <c r="Q1" i="2"/>
  <c r="D16" i="7" s="1"/>
  <c r="R1" i="2"/>
  <c r="D17" i="7" s="1"/>
  <c r="S1" i="2"/>
  <c r="D18" i="7" s="1"/>
  <c r="T1" i="2"/>
  <c r="D19" i="7" s="1"/>
  <c r="U1" i="2"/>
  <c r="D20" i="7" s="1"/>
  <c r="V1" i="2"/>
  <c r="D21" i="7" s="1"/>
  <c r="W1" i="2"/>
  <c r="D22" i="7" s="1"/>
  <c r="X1" i="2"/>
  <c r="D23" i="7" s="1"/>
  <c r="Y1" i="2"/>
  <c r="D24" i="7" s="1"/>
  <c r="Z1" i="2"/>
  <c r="D25" i="7" s="1"/>
  <c r="AA1" i="2"/>
  <c r="D26" i="7" s="1"/>
  <c r="AB1" i="2"/>
  <c r="D27" i="7" s="1"/>
  <c r="AC1" i="2"/>
  <c r="D28" i="7" s="1"/>
  <c r="AD1" i="2"/>
  <c r="D29" i="7" s="1"/>
  <c r="AE1" i="2"/>
  <c r="D30" i="7" s="1"/>
  <c r="AF1" i="2"/>
  <c r="D31" i="7" s="1"/>
  <c r="AG1" i="2"/>
  <c r="D32" i="7" s="1"/>
  <c r="AH1" i="2"/>
  <c r="D33" i="7" s="1"/>
  <c r="AI1" i="2"/>
  <c r="D34" i="7" s="1"/>
  <c r="AJ1" i="2"/>
  <c r="D35" i="7" s="1"/>
  <c r="AK1" i="2"/>
  <c r="D36" i="7" s="1"/>
  <c r="AL1" i="2"/>
  <c r="D37" i="7" s="1"/>
  <c r="AM1" i="2"/>
  <c r="D38" i="7" s="1"/>
  <c r="AN1" i="2"/>
  <c r="D39" i="7" s="1"/>
  <c r="AO1" i="2"/>
  <c r="D40" i="7" s="1"/>
  <c r="AP1" i="2"/>
  <c r="D41" i="7" s="1"/>
  <c r="AQ1" i="2"/>
  <c r="D42" i="7" s="1"/>
  <c r="AR1" i="2"/>
  <c r="D43" i="7" s="1"/>
  <c r="AS1" i="2"/>
  <c r="D44" i="7" s="1"/>
  <c r="AT1" i="2"/>
  <c r="D45" i="7" s="1"/>
  <c r="AU1" i="2"/>
  <c r="D46" i="7" s="1"/>
  <c r="AV1" i="2"/>
  <c r="D47" i="7" s="1"/>
  <c r="AW1" i="2"/>
  <c r="D48" i="7" s="1"/>
  <c r="AX1" i="2"/>
  <c r="D49" i="7" s="1"/>
  <c r="AY1" i="2"/>
  <c r="D50" i="7" s="1"/>
  <c r="AZ1" i="2"/>
  <c r="D51" i="7" s="1"/>
  <c r="BA1" i="2"/>
  <c r="D52" i="7" s="1"/>
  <c r="BB1" i="2"/>
  <c r="D53" i="7" s="1"/>
  <c r="BC1" i="2"/>
  <c r="D54" i="7" s="1"/>
  <c r="BD1" i="2"/>
  <c r="D55" i="7" s="1"/>
  <c r="BE1" i="2"/>
  <c r="D56" i="7" s="1"/>
  <c r="BF1" i="2"/>
  <c r="D57" i="7" s="1"/>
  <c r="BG1" i="2"/>
  <c r="D58" i="7" s="1"/>
  <c r="BH1" i="2"/>
  <c r="D59" i="7" s="1"/>
  <c r="BI1" i="2"/>
  <c r="D60" i="7" s="1"/>
  <c r="BJ1" i="2"/>
  <c r="D61" i="7" s="1"/>
  <c r="BK1" i="2"/>
  <c r="D62" i="7" s="1"/>
  <c r="BL1" i="2"/>
  <c r="D63" i="7" s="1"/>
  <c r="BM1" i="2"/>
  <c r="D64" i="7" s="1"/>
  <c r="BN1" i="2"/>
  <c r="D65" i="7" s="1"/>
  <c r="BO1" i="2"/>
  <c r="D66" i="7" s="1"/>
  <c r="BP1" i="2"/>
  <c r="D67" i="7" s="1"/>
  <c r="BQ1" i="2"/>
  <c r="D68" i="7" s="1"/>
  <c r="BR1" i="2"/>
  <c r="D69" i="7" s="1"/>
  <c r="BS1" i="2"/>
  <c r="D70" i="7" s="1"/>
  <c r="BT1" i="2"/>
  <c r="D71" i="7" s="1"/>
  <c r="BU1" i="2"/>
  <c r="D72" i="7" s="1"/>
  <c r="BV1" i="2"/>
  <c r="D73" i="7" s="1"/>
  <c r="BW1" i="2"/>
  <c r="D74" i="7" s="1"/>
  <c r="BX1" i="2"/>
  <c r="D75" i="7" s="1"/>
  <c r="BY1" i="2"/>
  <c r="D76" i="7" s="1"/>
  <c r="BZ1" i="2"/>
  <c r="D77" i="7" s="1"/>
  <c r="CA1" i="2"/>
  <c r="D78" i="7" s="1"/>
  <c r="CB1" i="2"/>
  <c r="D79" i="7" s="1"/>
  <c r="CC1" i="2"/>
  <c r="D80" i="7" s="1"/>
  <c r="CD1" i="2"/>
  <c r="D81" i="7" s="1"/>
  <c r="CE1" i="2"/>
  <c r="D82" i="7" s="1"/>
  <c r="CF1" i="2"/>
  <c r="D83" i="7" s="1"/>
  <c r="CG1" i="2"/>
  <c r="D84" i="7" s="1"/>
  <c r="CH1" i="2"/>
  <c r="D85" i="7" s="1"/>
  <c r="CI1" i="2"/>
  <c r="D86" i="7" s="1"/>
  <c r="CJ1" i="2"/>
  <c r="D87" i="7" s="1"/>
  <c r="CK1" i="2"/>
  <c r="D88" i="7" s="1"/>
  <c r="CL1" i="2"/>
  <c r="D89" i="7" s="1"/>
  <c r="CM1" i="2"/>
  <c r="D90" i="7" s="1"/>
  <c r="CN1" i="2"/>
  <c r="CO1" i="2"/>
  <c r="CP1" i="2"/>
  <c r="CQ1" i="2"/>
  <c r="D1" i="2"/>
  <c r="D3" i="7" s="1"/>
  <c r="D1" i="1" l="1"/>
  <c r="C50" i="1" s="1"/>
  <c r="B1" i="5"/>
  <c r="G30" i="1"/>
  <c r="G33" i="1"/>
  <c r="G69" i="1"/>
  <c r="G13" i="1"/>
  <c r="G37" i="1"/>
  <c r="G83" i="1"/>
  <c r="G40" i="1"/>
  <c r="G84" i="1"/>
  <c r="G15" i="1"/>
  <c r="G48" i="1"/>
  <c r="G93" i="1"/>
  <c r="G20" i="1"/>
  <c r="G53" i="1"/>
  <c r="G35" i="1"/>
  <c r="G79" i="1"/>
  <c r="G74" i="1"/>
  <c r="G78" i="1"/>
  <c r="G77" i="1"/>
  <c r="G76" i="1"/>
  <c r="G73" i="1"/>
  <c r="G68" i="1"/>
  <c r="G23" i="1"/>
  <c r="G56" i="1"/>
  <c r="G98" i="1"/>
  <c r="G57" i="1"/>
  <c r="C29" i="1"/>
  <c r="G19" i="1"/>
  <c r="G36" i="1"/>
  <c r="G54" i="1"/>
  <c r="G72" i="1"/>
  <c r="G97" i="1"/>
  <c r="G24" i="1"/>
  <c r="G43" i="1"/>
  <c r="G59" i="1"/>
  <c r="G87" i="1"/>
  <c r="G18" i="1"/>
  <c r="G46" i="1"/>
  <c r="G64" i="1"/>
  <c r="G88" i="1"/>
  <c r="G34" i="1"/>
  <c r="G28" i="1"/>
  <c r="G47" i="1"/>
  <c r="G65" i="1"/>
  <c r="G89" i="1"/>
  <c r="G8" i="1"/>
  <c r="G7" i="1"/>
  <c r="G21" i="1"/>
  <c r="G31" i="1"/>
  <c r="G44" i="1"/>
  <c r="G55" i="1"/>
  <c r="G66" i="1"/>
  <c r="G85" i="1"/>
  <c r="G96" i="1"/>
  <c r="G29" i="1"/>
  <c r="G99" i="1"/>
  <c r="G42" i="1"/>
  <c r="G26" i="1"/>
  <c r="G38" i="1"/>
  <c r="G51" i="1"/>
  <c r="G60" i="1"/>
  <c r="G75" i="1"/>
  <c r="G90" i="1"/>
  <c r="G101" i="1"/>
  <c r="G50" i="1"/>
  <c r="G39" i="1"/>
  <c r="G52" i="1"/>
  <c r="G63" i="1"/>
  <c r="G81" i="1"/>
  <c r="G91" i="1"/>
  <c r="G62" i="1"/>
  <c r="C18" i="1"/>
  <c r="C34" i="1"/>
  <c r="C35" i="1"/>
  <c r="C47" i="1"/>
  <c r="C42" i="1"/>
  <c r="G9" i="1"/>
  <c r="C88" i="1"/>
  <c r="C13" i="1"/>
  <c r="C64" i="1"/>
  <c r="C72" i="1"/>
  <c r="C98" i="1"/>
  <c r="C26" i="1"/>
  <c r="C59" i="1"/>
  <c r="C89" i="1"/>
  <c r="C19" i="1"/>
  <c r="C20" i="1"/>
  <c r="C52" i="1"/>
  <c r="C23" i="1"/>
  <c r="C95" i="1"/>
  <c r="C15" i="1"/>
  <c r="C24" i="1"/>
  <c r="C55" i="1"/>
  <c r="C85" i="1"/>
  <c r="C96" i="1"/>
  <c r="C40" i="1"/>
  <c r="C46" i="1"/>
  <c r="C68" i="1"/>
  <c r="C87" i="1"/>
  <c r="C91" i="1" s="1"/>
  <c r="C97" i="1"/>
  <c r="C28" i="1"/>
  <c r="C75" i="1"/>
  <c r="C90" i="1"/>
  <c r="C101" i="1"/>
  <c r="C36" i="1"/>
  <c r="C63" i="1"/>
  <c r="C9" i="1"/>
  <c r="C3" i="1"/>
  <c r="C8" i="1"/>
  <c r="C4" i="1"/>
  <c r="C5" i="1"/>
  <c r="C83" i="1" l="1"/>
  <c r="C51" i="1"/>
  <c r="C25" i="1"/>
  <c r="C54" i="1"/>
  <c r="C56" i="1" s="1"/>
  <c r="C38" i="1"/>
  <c r="C62" i="1"/>
  <c r="C65" i="1" s="1"/>
  <c r="C53" i="1"/>
  <c r="C37" i="1"/>
  <c r="C14" i="1"/>
  <c r="C33" i="1"/>
  <c r="C17" i="1"/>
  <c r="C36" i="5"/>
  <c r="C21" i="5"/>
  <c r="C5" i="5"/>
  <c r="C34" i="5"/>
  <c r="C49" i="5"/>
  <c r="C33" i="5"/>
  <c r="C31" i="5"/>
  <c r="C8" i="5"/>
  <c r="C47" i="5"/>
  <c r="C43" i="5"/>
  <c r="C28" i="5"/>
  <c r="C30" i="5"/>
  <c r="C51" i="5"/>
  <c r="C26" i="5"/>
  <c r="C16" i="5"/>
  <c r="C13" i="5"/>
  <c r="C22" i="5"/>
  <c r="C29" i="5"/>
  <c r="C17" i="5"/>
  <c r="C46" i="5"/>
  <c r="C19" i="5"/>
  <c r="C18" i="5"/>
  <c r="C15" i="5"/>
  <c r="C41" i="5"/>
  <c r="C12" i="5"/>
  <c r="C25" i="5"/>
  <c r="C39" i="5"/>
  <c r="C32" i="5"/>
  <c r="C42" i="5"/>
  <c r="C14" i="5"/>
  <c r="C9" i="5"/>
  <c r="C37" i="5"/>
  <c r="C27" i="5"/>
  <c r="C6" i="5"/>
  <c r="C38" i="5"/>
  <c r="C10" i="5"/>
  <c r="C48" i="5"/>
  <c r="C50" i="5"/>
  <c r="C35" i="5"/>
  <c r="C23" i="5"/>
  <c r="C44" i="5"/>
  <c r="C40" i="5"/>
  <c r="C11" i="5"/>
  <c r="C4" i="5"/>
  <c r="C7" i="5"/>
  <c r="C20" i="5"/>
  <c r="C45" i="5"/>
  <c r="C84" i="1"/>
  <c r="C39" i="1"/>
  <c r="C16" i="1"/>
  <c r="C12" i="1"/>
  <c r="C7" i="1"/>
  <c r="E12" i="1" s="1"/>
  <c r="C41" i="1"/>
  <c r="C43" i="1" s="1"/>
  <c r="C27" i="1"/>
  <c r="C30" i="1" s="1"/>
  <c r="E29" i="1"/>
  <c r="E27" i="1"/>
  <c r="E28" i="1"/>
  <c r="E17" i="1"/>
  <c r="C99" i="1"/>
  <c r="G104" i="1"/>
  <c r="Q40" i="1"/>
  <c r="K31" i="1"/>
  <c r="N5" i="1"/>
  <c r="Q16" i="1"/>
  <c r="N18" i="1"/>
  <c r="N14" i="1"/>
  <c r="K35" i="1"/>
  <c r="Q36" i="1"/>
  <c r="K45" i="1"/>
  <c r="K7" i="1"/>
  <c r="Q30" i="1"/>
  <c r="Q32" i="1" s="1"/>
  <c r="K16" i="1"/>
  <c r="Q20" i="1"/>
  <c r="Q46" i="1"/>
  <c r="K42" i="1"/>
  <c r="N9" i="1"/>
  <c r="Q7" i="1"/>
  <c r="Q11" i="1"/>
  <c r="G4" i="1"/>
  <c r="D21" i="1"/>
  <c r="C21" i="1" l="1"/>
  <c r="C31" i="1" s="1"/>
  <c r="C44" i="1" s="1"/>
  <c r="C48" i="1" s="1"/>
  <c r="Q42" i="1"/>
  <c r="D30" i="1"/>
  <c r="C57" i="1" l="1"/>
  <c r="C60" i="1" s="1"/>
  <c r="C66" i="1" s="1"/>
  <c r="C69" i="1" s="1"/>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17" i="3"/>
  <c r="A7" i="3"/>
  <c r="A8" i="3"/>
  <c r="A9" i="3"/>
  <c r="A10" i="3"/>
  <c r="A11" i="3"/>
  <c r="A12" i="3"/>
  <c r="A13" i="3"/>
  <c r="A14" i="3"/>
  <c r="A15" i="3"/>
  <c r="A16" i="3"/>
  <c r="A6" i="3"/>
  <c r="D81" i="1" l="1"/>
  <c r="A693" i="2" l="1"/>
  <c r="A678"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758" i="2"/>
  <c r="A759" i="2"/>
  <c r="A760" i="2"/>
  <c r="A761" i="2"/>
  <c r="A762" i="2"/>
  <c r="A763" i="2"/>
  <c r="A764" i="2"/>
  <c r="A765" i="2"/>
  <c r="A766" i="2"/>
  <c r="A767" i="2"/>
  <c r="A768" i="2"/>
  <c r="A769" i="2"/>
  <c r="A770" i="2"/>
  <c r="A771" i="2"/>
  <c r="A772" i="2"/>
  <c r="A773" i="2"/>
  <c r="A774" i="2"/>
  <c r="A775" i="2"/>
  <c r="A776" i="2"/>
  <c r="A777" i="2"/>
  <c r="A35" i="2" l="1"/>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C76" i="1" s="1"/>
  <c r="A601" i="2"/>
  <c r="C77" i="1" s="1"/>
  <c r="A602" i="2"/>
  <c r="C78" i="1" s="1"/>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9" i="2"/>
  <c r="A680" i="2"/>
  <c r="A681" i="2"/>
  <c r="A682" i="2"/>
  <c r="A683" i="2"/>
  <c r="A684" i="2"/>
  <c r="A685" i="2"/>
  <c r="A686" i="2"/>
  <c r="A687" i="2"/>
  <c r="A688" i="2"/>
  <c r="A689" i="2"/>
  <c r="A690" i="2"/>
  <c r="A691" i="2"/>
  <c r="A692"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22" i="2"/>
  <c r="A23" i="2"/>
  <c r="A24" i="2"/>
  <c r="A25" i="2"/>
  <c r="A26" i="2"/>
  <c r="A27" i="2"/>
  <c r="A28" i="2"/>
  <c r="A29" i="2"/>
  <c r="A30" i="2"/>
  <c r="A31" i="2"/>
  <c r="A32" i="2"/>
  <c r="A33" i="2"/>
  <c r="A34" i="2"/>
  <c r="A16" i="2"/>
  <c r="A17" i="2"/>
  <c r="A18" i="2"/>
  <c r="A19" i="2"/>
  <c r="A20" i="2"/>
  <c r="A21" i="2"/>
  <c r="A7" i="2"/>
  <c r="A8" i="2"/>
  <c r="A9" i="2"/>
  <c r="A10" i="2"/>
  <c r="A11" i="2"/>
  <c r="A12" i="2"/>
  <c r="A13" i="2"/>
  <c r="A14" i="2"/>
  <c r="A15" i="2"/>
  <c r="A6" i="2"/>
  <c r="C73" i="1" l="1"/>
  <c r="C74" i="1"/>
  <c r="C79" i="1"/>
  <c r="C80" i="1"/>
  <c r="D99" i="1"/>
  <c r="C81" i="1" l="1"/>
  <c r="C93" i="1" s="1"/>
  <c r="Q35" i="1"/>
  <c r="Q43" i="1" l="1"/>
  <c r="C103" i="1"/>
  <c r="K34" i="1" s="1"/>
  <c r="Q33" i="1"/>
  <c r="K30" i="1"/>
  <c r="Q29" i="1"/>
  <c r="Q31" i="1" s="1"/>
  <c r="C104" i="1"/>
  <c r="K6" i="1"/>
  <c r="Q10" i="1"/>
  <c r="Q6" i="1"/>
  <c r="N4" i="1"/>
  <c r="N8" i="1"/>
  <c r="D65" i="1" l="1"/>
  <c r="E26" i="1"/>
  <c r="E25" i="1"/>
  <c r="E24" i="1"/>
  <c r="E23" i="1"/>
  <c r="E13" i="1"/>
  <c r="E14" i="1"/>
  <c r="E15" i="1"/>
  <c r="N21" i="1" l="1"/>
  <c r="D91" i="1" l="1"/>
  <c r="D56" i="1"/>
  <c r="D40" i="1"/>
  <c r="D43" i="1" s="1"/>
  <c r="N22" i="1" l="1"/>
  <c r="D93" i="1"/>
  <c r="D31" i="1"/>
  <c r="Q19" i="1" s="1"/>
  <c r="D44" i="1" l="1"/>
  <c r="D48" i="1" s="1"/>
  <c r="N17" i="1" s="1"/>
  <c r="D103" i="1"/>
  <c r="N13" i="1"/>
  <c r="Q39" i="1"/>
  <c r="Q41" i="1" s="1"/>
  <c r="Q15" i="1"/>
  <c r="K15" i="1" l="1"/>
  <c r="K41" i="1" s="1"/>
  <c r="D104" i="1"/>
  <c r="Q45" i="1"/>
  <c r="D57" i="1"/>
  <c r="D60" i="1" l="1"/>
  <c r="D66" i="1" s="1"/>
  <c r="D69" i="1" s="1"/>
  <c r="K44" i="1"/>
</calcChain>
</file>

<file path=xl/comments1.xml><?xml version="1.0" encoding="utf-8"?>
<comments xmlns="http://schemas.openxmlformats.org/spreadsheetml/2006/main">
  <authors>
    <author>Arne Larsen</author>
  </authors>
  <commentList>
    <comment ref="D103" authorId="0">
      <text>
        <r>
          <rPr>
            <b/>
            <sz val="9"/>
            <color indexed="81"/>
            <rFont val="Tahoma"/>
            <family val="2"/>
          </rPr>
          <t>Arne Larsen:</t>
        </r>
        <r>
          <rPr>
            <sz val="9"/>
            <color indexed="81"/>
            <rFont val="Tahoma"/>
            <family val="2"/>
          </rPr>
          <t xml:space="preserve">
Difference kan skyldes, at ændring i aktiver er større/mindre end ændring af gæld.
Eksempel. Der afvikles et aktiv, f.eks. stuehus #2 til 1,5 mio. kr. men det er værdisat i balancen til 1,8 mio. kr. + omkostninger på 200.000 kr. Differencen vil da være -500.000 kr.</t>
        </r>
      </text>
    </comment>
  </commentList>
</comments>
</file>

<file path=xl/sharedStrings.xml><?xml version="1.0" encoding="utf-8"?>
<sst xmlns="http://schemas.openxmlformats.org/spreadsheetml/2006/main" count="3928" uniqueCount="795">
  <si>
    <t>År</t>
  </si>
  <si>
    <t>Ejendomsnummer</t>
  </si>
  <si>
    <t>Landbrugsareal, ha</t>
  </si>
  <si>
    <t>Årssøer</t>
  </si>
  <si>
    <t>Antal slagtesvin produceret</t>
  </si>
  <si>
    <t>Maskinstationsindtægter</t>
  </si>
  <si>
    <t>Andre landbrugsindtægter</t>
  </si>
  <si>
    <t>Bruttoudbytte ialt</t>
  </si>
  <si>
    <t>Stykomkostninger ialt</t>
  </si>
  <si>
    <t>Dækningsbidrag</t>
  </si>
  <si>
    <t>Investeringer over driften</t>
  </si>
  <si>
    <t>Lønomkostninger</t>
  </si>
  <si>
    <t>Ejendomsskat og forsikringer</t>
  </si>
  <si>
    <t>Diverse omkostninger</t>
  </si>
  <si>
    <t>Kontante kapacitetsomkostninger</t>
  </si>
  <si>
    <t>Kapacitetsomkostninger i alt</t>
  </si>
  <si>
    <t>Prioritetsomkostninger</t>
  </si>
  <si>
    <t>Realiseret gevinst/tab gæld</t>
  </si>
  <si>
    <t>Finansiering i alt</t>
  </si>
  <si>
    <t>Private indtægter</t>
  </si>
  <si>
    <t>Regulering i alt</t>
  </si>
  <si>
    <t>Skat af årets resultat</t>
  </si>
  <si>
    <t>Fast ejendom</t>
  </si>
  <si>
    <t>Beholdning</t>
  </si>
  <si>
    <t>Landbrugsaktiver i alt</t>
  </si>
  <si>
    <t>Tilgodehavende</t>
  </si>
  <si>
    <t>Værdipapirer</t>
  </si>
  <si>
    <t>Finansaktiver</t>
  </si>
  <si>
    <t>Aktiver i alt</t>
  </si>
  <si>
    <t>Realkreditinstitutter</t>
  </si>
  <si>
    <t>Pengeinstitutter</t>
  </si>
  <si>
    <t>Anden gæld</t>
  </si>
  <si>
    <t>Kassekredit</t>
  </si>
  <si>
    <t>Gæld i alt</t>
  </si>
  <si>
    <t>Hensættelser</t>
  </si>
  <si>
    <t>Egenkapital</t>
  </si>
  <si>
    <t>Resultat efter finansiering</t>
  </si>
  <si>
    <t>Resultat før regulering og skat</t>
  </si>
  <si>
    <t>Årets resultat før skat</t>
  </si>
  <si>
    <t>Inventar markbrug</t>
  </si>
  <si>
    <t>Inventar husdyrbrug</t>
  </si>
  <si>
    <t>Aktiver udenfor landbrug</t>
  </si>
  <si>
    <t>Produktionsgrundlag</t>
  </si>
  <si>
    <t>Frøafgrøder</t>
  </si>
  <si>
    <t>Handelsroer</t>
  </si>
  <si>
    <t>Raps</t>
  </si>
  <si>
    <t>Udsæd</t>
  </si>
  <si>
    <t>Gødning</t>
  </si>
  <si>
    <t>Planteværn</t>
  </si>
  <si>
    <t>Diverse. vedr. planteavl</t>
  </si>
  <si>
    <t>Dyrlæge og medicin</t>
  </si>
  <si>
    <t>Energi</t>
  </si>
  <si>
    <t>Renteindtægter</t>
  </si>
  <si>
    <t>Svin</t>
  </si>
  <si>
    <t>Beholdninger egen avl</t>
  </si>
  <si>
    <t>Beholdninger indkøbt foder</t>
  </si>
  <si>
    <t>Jordbeholdninger</t>
  </si>
  <si>
    <t>Andre beholdninger</t>
  </si>
  <si>
    <t>Andel i I/S</t>
  </si>
  <si>
    <t>Leasingforpligtigelser</t>
  </si>
  <si>
    <t>Diverse vedr. husdyr</t>
  </si>
  <si>
    <t>Maskinstation mv.</t>
  </si>
  <si>
    <t>Af- og nedskrivninger</t>
  </si>
  <si>
    <t>Resultat af primær drift</t>
  </si>
  <si>
    <t>Resultat før finansiering</t>
  </si>
  <si>
    <t>Forpagtningsafgift mv.</t>
  </si>
  <si>
    <t>Årets resultat</t>
  </si>
  <si>
    <t>Nu-situation</t>
  </si>
  <si>
    <t>Afkastningsgrad</t>
  </si>
  <si>
    <t>Overskudsgrad</t>
  </si>
  <si>
    <t>Kapacitetsgrad</t>
  </si>
  <si>
    <t>Dækningsgrad</t>
  </si>
  <si>
    <t>Ny-situation</t>
  </si>
  <si>
    <t>Ændring</t>
  </si>
  <si>
    <t>Beløb</t>
  </si>
  <si>
    <t>Ændring i afkastningsgrad på</t>
  </si>
  <si>
    <t>kr.</t>
  </si>
  <si>
    <t>Beløbene ovenfor er "alt andet lige".</t>
  </si>
  <si>
    <t>For at opnå en ændring i afkastningsgrad kan man naturligvis også kombinere ændringer i resultatopgørelse og balance.</t>
  </si>
  <si>
    <t>Simulering af ændringer i nøgletal</t>
  </si>
  <si>
    <t>Aktivernes oms.hastighed</t>
  </si>
  <si>
    <t>Soliditetsgrad</t>
  </si>
  <si>
    <t>Kontrol indtastning - balance</t>
  </si>
  <si>
    <t>Finansiel risiko</t>
  </si>
  <si>
    <t>Driftsmæssig risiko</t>
  </si>
  <si>
    <t>Nulpunktsomsætning</t>
  </si>
  <si>
    <t>Sikkerhedsmargin</t>
  </si>
  <si>
    <t>Soliditet og risiko</t>
  </si>
  <si>
    <t>Rentedækningsgrad</t>
  </si>
  <si>
    <t>Rentabilitet</t>
  </si>
  <si>
    <t>Beregnet på internt regnskab</t>
  </si>
  <si>
    <t xml:space="preserve">Egenkapitalens </t>
  </si>
  <si>
    <t>forrentning</t>
  </si>
  <si>
    <t>Egenkapitalens</t>
  </si>
  <si>
    <t>Resultatopgørelse</t>
  </si>
  <si>
    <t>Balance</t>
  </si>
  <si>
    <t>Gruppering</t>
  </si>
  <si>
    <t>Alle</t>
  </si>
  <si>
    <t>Antal</t>
  </si>
  <si>
    <t>Antal vejet</t>
  </si>
  <si>
    <t>Årskøer</t>
  </si>
  <si>
    <t>Antal minktæver</t>
  </si>
  <si>
    <t>Dyreenheder</t>
  </si>
  <si>
    <t>Beregnet antal normtimer</t>
  </si>
  <si>
    <t>Bruttoudbytte Planteavl</t>
  </si>
  <si>
    <t>Bruttoudbytte Kvæg</t>
  </si>
  <si>
    <t>Bruttoudbytte Svin</t>
  </si>
  <si>
    <t>Bruttoudbytte andre husdyr</t>
  </si>
  <si>
    <t>Stykomkostninger Mark</t>
  </si>
  <si>
    <t>Foderomkostninger excl. eget grovfoder</t>
  </si>
  <si>
    <t>Eget grovfoder</t>
  </si>
  <si>
    <t>Øvrige stykomkostninger husdyr</t>
  </si>
  <si>
    <t>Energi og brændstof</t>
  </si>
  <si>
    <t>Maskinstation</t>
  </si>
  <si>
    <t>Vedligeholdelse</t>
  </si>
  <si>
    <t>Afskrivninger</t>
  </si>
  <si>
    <t>Nedskrivninger</t>
  </si>
  <si>
    <t>Tab/gevinst</t>
  </si>
  <si>
    <t>RESULTAT AF PRIMÆR DRIFT</t>
  </si>
  <si>
    <t>Anden indtjening m.v.</t>
  </si>
  <si>
    <t>Afkoblet EU-støtte</t>
  </si>
  <si>
    <t>RESULTAT FØR FINANSIERING</t>
  </si>
  <si>
    <t>Forpagtningsindtægt</t>
  </si>
  <si>
    <t>Forpagtningsafgift</t>
  </si>
  <si>
    <t>Renteindtægter, aktieudbytte og tilskud</t>
  </si>
  <si>
    <t>Realiseret gevinst/tab finansaktiver</t>
  </si>
  <si>
    <t>Rente- og bidragsudgifter</t>
  </si>
  <si>
    <t>Ekstraordinære poster</t>
  </si>
  <si>
    <t>RESULTAT EFTER FINANSIERING</t>
  </si>
  <si>
    <t>RESULTAT FØR REGULERING OG SKAT</t>
  </si>
  <si>
    <t>Afskrivning immaterielle aktiver</t>
  </si>
  <si>
    <t>Nedskrivning immaterielle aktiver</t>
  </si>
  <si>
    <t>Gevinst/tab immaterielle aktiver</t>
  </si>
  <si>
    <t>Urealiseret regulering værdipapirer</t>
  </si>
  <si>
    <t>Urealiseret regulering gæld</t>
  </si>
  <si>
    <t>ÅRETS RESULTAT FØR SKAT</t>
  </si>
  <si>
    <t>ÅRETS RESULTAT</t>
  </si>
  <si>
    <t>BALANCE</t>
  </si>
  <si>
    <t>Betalingsrettigheder EU</t>
  </si>
  <si>
    <t>Mælkekvoter og andre leveringsrettigheder</t>
  </si>
  <si>
    <t>Inventar og maskiner</t>
  </si>
  <si>
    <t>Besætning</t>
  </si>
  <si>
    <t>Fast ejendom udenfor landbrug</t>
  </si>
  <si>
    <t>Biler</t>
  </si>
  <si>
    <t>Øvrige aktiver udenfor landbrug</t>
  </si>
  <si>
    <t>Andel og Mellemregning I/S</t>
  </si>
  <si>
    <t>Likvide beholdninger</t>
  </si>
  <si>
    <t>EGENKAPITALFORKLARING</t>
  </si>
  <si>
    <t>Privat</t>
  </si>
  <si>
    <t>Ekstraord. private indt./-udg.</t>
  </si>
  <si>
    <t>Formueindtægter/-udgifter</t>
  </si>
  <si>
    <t>Privat udtræk</t>
  </si>
  <si>
    <t>Ud- og indbetaling interessenter</t>
  </si>
  <si>
    <t>Betalt skat</t>
  </si>
  <si>
    <t>Ændring i udskudt skat</t>
  </si>
  <si>
    <t>Ændring af egenkapital fra drift, privat og skat</t>
  </si>
  <si>
    <t>Regulering ialt fra resultat</t>
  </si>
  <si>
    <t>Værdireguleringer</t>
  </si>
  <si>
    <t>Pensionsindbetaling</t>
  </si>
  <si>
    <t>Øvrige egenkapitalbevægelser</t>
  </si>
  <si>
    <t>Ændring af egenkapital</t>
  </si>
  <si>
    <t>Egenkapital primo</t>
  </si>
  <si>
    <t>Egenkapital ultimo</t>
  </si>
  <si>
    <t>PENGEBINDING</t>
  </si>
  <si>
    <t>Afskrivninger m.v., landbrug</t>
  </si>
  <si>
    <t>Afskrivninger andre erhverv</t>
  </si>
  <si>
    <t>Investeringsreguleringer tilbf.</t>
  </si>
  <si>
    <t>Gevinst/tab finansaktiver tilbageført</t>
  </si>
  <si>
    <t>Urealiseret regulering finansaktiver</t>
  </si>
  <si>
    <t>Gevinst/tab gæld tilbagef.</t>
  </si>
  <si>
    <t>Tilbageførsel i alt</t>
  </si>
  <si>
    <t>Afskrivninger privat tlbf.</t>
  </si>
  <si>
    <t>Privat udtræk, skat og pension i alt</t>
  </si>
  <si>
    <t>Indskud/udlodning interessentskaber/selskaber</t>
  </si>
  <si>
    <t>Beholdninger</t>
  </si>
  <si>
    <t>Flerårige afgrøder</t>
  </si>
  <si>
    <t>Ændringer biologiske aktiver i alt</t>
  </si>
  <si>
    <t>Likviditet efter reg. og privat</t>
  </si>
  <si>
    <t>Investeringer</t>
  </si>
  <si>
    <t>Jord</t>
  </si>
  <si>
    <t>Immaterielle aktiver</t>
  </si>
  <si>
    <t>Grundforbedring</t>
  </si>
  <si>
    <t>Driftsbygninger</t>
  </si>
  <si>
    <t>Inventar andet</t>
  </si>
  <si>
    <t>Beboelse</t>
  </si>
  <si>
    <t>Biler m.v.</t>
  </si>
  <si>
    <t>Investeringer ialt</t>
  </si>
  <si>
    <t>Likviditetsoverskud/-behov</t>
  </si>
  <si>
    <t>Ændring finansaktiver og gæld</t>
  </si>
  <si>
    <t>Tilgodehav. og værdipapirer</t>
  </si>
  <si>
    <t>Pengeinstitutter lån, netto</t>
  </si>
  <si>
    <t>Kassekredit, ændring</t>
  </si>
  <si>
    <t>Ændring hensættelser</t>
  </si>
  <si>
    <t>Likviditetsanvendelse/fremskaffelse</t>
  </si>
  <si>
    <t>Nøgletal</t>
  </si>
  <si>
    <t>Kg EK mælk pr ko</t>
  </si>
  <si>
    <t>Antal fravænnede grise pr. årsso</t>
  </si>
  <si>
    <t>Dækningsgrad (DB i forhold til bruttoudbytte)</t>
  </si>
  <si>
    <t>Lønningsevne, kr. / normtime</t>
  </si>
  <si>
    <t>Afkast af investeret kapital</t>
  </si>
  <si>
    <t>Bilag 1: Produktionstekniske oplysninger, planteavl</t>
  </si>
  <si>
    <t>Bilag 1 Produktionstekniske oplysninger, planteavl</t>
  </si>
  <si>
    <t>Afgrødefordeling, ha</t>
  </si>
  <si>
    <t>Vårbyg, ha</t>
  </si>
  <si>
    <t>Vinterbyg, ha</t>
  </si>
  <si>
    <t>Vårhvede</t>
  </si>
  <si>
    <t>Vinterhvede, ha</t>
  </si>
  <si>
    <t>Triticale, ha</t>
  </si>
  <si>
    <t>Rug, ha</t>
  </si>
  <si>
    <t>Havre, ha</t>
  </si>
  <si>
    <t>Kernemajs/majs til modenhed, ha</t>
  </si>
  <si>
    <t>Blandsæd</t>
  </si>
  <si>
    <t>Korn areal, ha</t>
  </si>
  <si>
    <t>Græsfrø, ha</t>
  </si>
  <si>
    <t>Almindelig rajgræs</t>
  </si>
  <si>
    <t>Italiensk rajgræs</t>
  </si>
  <si>
    <t>Hundegræs, ha</t>
  </si>
  <si>
    <t>Rapgræs, ha</t>
  </si>
  <si>
    <t>Rødsvingel, ha</t>
  </si>
  <si>
    <t>Kløverfrø, ha</t>
  </si>
  <si>
    <t>Rødkløver</t>
  </si>
  <si>
    <t>Hvidkløver</t>
  </si>
  <si>
    <t>Roefrø og andre frø</t>
  </si>
  <si>
    <t>Spinatfrø, ha</t>
  </si>
  <si>
    <t>Frøareal ialt, ha</t>
  </si>
  <si>
    <t>Fabriksroer</t>
  </si>
  <si>
    <t>Spisekartofler</t>
  </si>
  <si>
    <t>Tidlige spisekartofler</t>
  </si>
  <si>
    <t>Læggekartofler, ha</t>
  </si>
  <si>
    <t>Proceskartofler, ha</t>
  </si>
  <si>
    <t>Stivelseskartofler</t>
  </si>
  <si>
    <t>Raps, ha</t>
  </si>
  <si>
    <t>Andre olieprodukter, ha</t>
  </si>
  <si>
    <t>Ærter til konsum</t>
  </si>
  <si>
    <t>Ærter og andre bælgsæd</t>
  </si>
  <si>
    <t>Græs/lucerne tørreri, ha</t>
  </si>
  <si>
    <t>Andre industriafgrøder, ha</t>
  </si>
  <si>
    <t>Grønsager, ha</t>
  </si>
  <si>
    <t>Frugt og bær, ha</t>
  </si>
  <si>
    <t>Andre gartneriafgrøder</t>
  </si>
  <si>
    <t>Energiafgrøder, ha</t>
  </si>
  <si>
    <t>Pil til energi, ha</t>
  </si>
  <si>
    <t>Majs til energi, ha</t>
  </si>
  <si>
    <t>Foderroer, ha</t>
  </si>
  <si>
    <t>Sædskiftegræs, ha</t>
  </si>
  <si>
    <t>Helsæd, ha</t>
  </si>
  <si>
    <t>Vedvarende græs, ha</t>
  </si>
  <si>
    <t>Majs, ha</t>
  </si>
  <si>
    <t>Kolbemajs, ha</t>
  </si>
  <si>
    <t>Andet grovfoder, ha</t>
  </si>
  <si>
    <t>Grøngødning, økologisk</t>
  </si>
  <si>
    <t>Dyrket areal i alt, ha</t>
  </si>
  <si>
    <t>Udyrkede arealer, ha</t>
  </si>
  <si>
    <t>Randzoner, ha</t>
  </si>
  <si>
    <t>Juletræer/pyntegrønt i mark, ha</t>
  </si>
  <si>
    <t>Egen dyrkbart landbrugsareal, ha</t>
  </si>
  <si>
    <t>egen bortforpagtet areal, ha</t>
  </si>
  <si>
    <t>Egen skov, krat, hede m.v.</t>
  </si>
  <si>
    <t>Tilforpagtet dyrkbart landbrugsareal, ha</t>
  </si>
  <si>
    <t>Tilforpagtet skov m.v., ha</t>
  </si>
  <si>
    <t>Jordbundsforhold</t>
  </si>
  <si>
    <t>Areal med lerjord (jb 7,9), ha</t>
  </si>
  <si>
    <t>Areal med lerjord (jb 5, 6), ha</t>
  </si>
  <si>
    <t>Areal med fin sand (jb 2 og 4), ha</t>
  </si>
  <si>
    <t>Areal med grovsand (jb 1 og 3), ha</t>
  </si>
  <si>
    <t>Særlige jordbundstyper, ha</t>
  </si>
  <si>
    <t>Markvanding, antal brug</t>
  </si>
  <si>
    <t>Herpå areal vand</t>
  </si>
  <si>
    <t>Antal m3 vand forbrugt til vanding</t>
  </si>
  <si>
    <t>Antal tons gylle anvendt (økologer)</t>
  </si>
  <si>
    <t>Heraf tons konventionel gylle (økologer)</t>
  </si>
  <si>
    <t>Udbytter pr ha</t>
  </si>
  <si>
    <t>Hkg vårbyg pr ha</t>
  </si>
  <si>
    <t>Hkg vinterbyg pr ha</t>
  </si>
  <si>
    <t>Hkg vårhvede pr ha</t>
  </si>
  <si>
    <t>Hkg vinterhvede pr ha</t>
  </si>
  <si>
    <t>Hkg triticale pr ha</t>
  </si>
  <si>
    <t>Hkg rug pr ha</t>
  </si>
  <si>
    <t>Hkg havre pr ha</t>
  </si>
  <si>
    <t>Hkg kernemajs pr ha</t>
  </si>
  <si>
    <t>Hkg græsfrø pr ha</t>
  </si>
  <si>
    <t>Hkg alm. rajgræs pr ha</t>
  </si>
  <si>
    <t>Hkg italiensk rajgræs pr ha</t>
  </si>
  <si>
    <t>Hkg rødsvingel pr ha</t>
  </si>
  <si>
    <t>Hkg fabriksroer pr ha</t>
  </si>
  <si>
    <t>Hkg spisekartofler pr ha</t>
  </si>
  <si>
    <t>Hkg læggekartofler pr ha</t>
  </si>
  <si>
    <t>Hkg proceskartofler pr ha</t>
  </si>
  <si>
    <t>Hkg stivelsekartofler pr ha</t>
  </si>
  <si>
    <t>Hkg raps pr ha</t>
  </si>
  <si>
    <t>Hkg rødkløver pr ha</t>
  </si>
  <si>
    <t>Hkg spinatfrø pr ha</t>
  </si>
  <si>
    <t>Priser</t>
  </si>
  <si>
    <t>Kr pr kg solgt byg</t>
  </si>
  <si>
    <t>Kr pr kg solgt maltbyg</t>
  </si>
  <si>
    <t>Kr pr kg solgt hvede</t>
  </si>
  <si>
    <t>Kr pr kg solgt havre</t>
  </si>
  <si>
    <t>Kr pr kg solgt raps</t>
  </si>
  <si>
    <t>Kr pr kg solgt fabriksroer</t>
  </si>
  <si>
    <t>Kr pr kg solgt spisekartofler</t>
  </si>
  <si>
    <t>Kr pr kg solgt industrikartofler</t>
  </si>
  <si>
    <t>Kr pr kg solgt stivelseskartofler</t>
  </si>
  <si>
    <t>Bilag 2: Produktionstekniske oplysninger, kvæg</t>
  </si>
  <si>
    <t>Bilag 2: Kvæg</t>
  </si>
  <si>
    <t>Antal årskøer</t>
  </si>
  <si>
    <t>Antal årsopdræt</t>
  </si>
  <si>
    <t>Stk årsopdræt pr årsko</t>
  </si>
  <si>
    <t>Udskiftningsprocent</t>
  </si>
  <si>
    <t>Mælkekvote (omregnet) ialt ultimo, kg</t>
  </si>
  <si>
    <t>Kg EK mælk i alt</t>
  </si>
  <si>
    <t>Gennemsnitlig fedtprc.</t>
  </si>
  <si>
    <t>Gennemsnitlig proteinprc.</t>
  </si>
  <si>
    <t>Gennemsnitlig celletal</t>
  </si>
  <si>
    <t>Kr. pr. kg ekm</t>
  </si>
  <si>
    <t>Pct. jerseybesætninger</t>
  </si>
  <si>
    <t>Kr pr solgt ko</t>
  </si>
  <si>
    <t>Kr pr solgt kvie levebrug</t>
  </si>
  <si>
    <t>Kr pr købt kvie</t>
  </si>
  <si>
    <t>Ha grovfoder pr årsko</t>
  </si>
  <si>
    <t>Pct. rørmalkning</t>
  </si>
  <si>
    <t>Pct. karruselmalkning</t>
  </si>
  <si>
    <t>Pct. robotmalkning</t>
  </si>
  <si>
    <t>Pct. malkestald sildeben</t>
  </si>
  <si>
    <t>Pct. malkestald andet</t>
  </si>
  <si>
    <t>Årsammekøer</t>
  </si>
  <si>
    <t>Antal slagtekalve produceret</t>
  </si>
  <si>
    <t>Antal stude produceret</t>
  </si>
  <si>
    <t>Gennemsnits slagtevægt solgte kalve</t>
  </si>
  <si>
    <t>Pris pr solgt slagtekalv</t>
  </si>
  <si>
    <t>Bilag 3: Produktionstekniske oplysninger, svin</t>
  </si>
  <si>
    <t>Sohold</t>
  </si>
  <si>
    <t>Antal årssøer</t>
  </si>
  <si>
    <t>Antal fravænnede grise pr årsso</t>
  </si>
  <si>
    <t>Antal fravænnede grise produceret</t>
  </si>
  <si>
    <t>Gennemsnitsvægt solgte 7 kg's grise</t>
  </si>
  <si>
    <t>Stk 7 kg's grise solgt</t>
  </si>
  <si>
    <t>Gennemsnitspris solgte 7 kg's grise</t>
  </si>
  <si>
    <t>Smågrise</t>
  </si>
  <si>
    <t>Antal smågrise pr årsso</t>
  </si>
  <si>
    <t>Antal smågrise produceret</t>
  </si>
  <si>
    <t>Stk 7 kg's grise købt</t>
  </si>
  <si>
    <t>Kr pr købt 7 kg's gris</t>
  </si>
  <si>
    <t>Antal smågrise solgt</t>
  </si>
  <si>
    <t>Vægt 30 kg's grise solgt</t>
  </si>
  <si>
    <t>Kr pr solgt 30 kg's gris</t>
  </si>
  <si>
    <t>Slagtesvin og sopolte</t>
  </si>
  <si>
    <t>Stk slagtesvin produceret</t>
  </si>
  <si>
    <t>Stk 30 kg's grise købt</t>
  </si>
  <si>
    <t>Kr 30 kg's grise købt</t>
  </si>
  <si>
    <t>Stk slagtesvin solgt</t>
  </si>
  <si>
    <t>Antal sopolte købt</t>
  </si>
  <si>
    <t>Vægt solgte slagtesvin</t>
  </si>
  <si>
    <t>Pris pr solgt slagtesvin</t>
  </si>
  <si>
    <t>Antal sopolte solgt</t>
  </si>
  <si>
    <t>Pris pr solgt sopolt</t>
  </si>
  <si>
    <t>Pris pr købt sopolt</t>
  </si>
  <si>
    <t>Bilag 4: Mink og fjerkræ</t>
  </si>
  <si>
    <t>Antal årshøns</t>
  </si>
  <si>
    <t>Antal producerede slagtekyllinger</t>
  </si>
  <si>
    <t>Kg æg solgt</t>
  </si>
  <si>
    <t>Antal slagtekyllinger solgt</t>
  </si>
  <si>
    <t>Kg. slagtekylling solgt</t>
  </si>
  <si>
    <t>Pct. burhøns</t>
  </si>
  <si>
    <t>Pct. skrabehøns</t>
  </si>
  <si>
    <t>Pct. frilandshøns</t>
  </si>
  <si>
    <t>Pct. økologiske høns</t>
  </si>
  <si>
    <t>Antal minktæver (1. juli)</t>
  </si>
  <si>
    <t>Antal rævetæver (1.juli)</t>
  </si>
  <si>
    <t>Antal minkskind produceret pr tæve</t>
  </si>
  <si>
    <t>Antal minkskind solgt</t>
  </si>
  <si>
    <t>Kr. pr. solgt minkskind</t>
  </si>
  <si>
    <t>Antal minktæver, primo</t>
  </si>
  <si>
    <t>Antal minktæver, ultimo</t>
  </si>
  <si>
    <t>Antal minkskind, primo</t>
  </si>
  <si>
    <t>Antal minkskind, ultimo</t>
  </si>
  <si>
    <t>Bilag 5: Specifikation af bruttoudbytte og anden indtjening</t>
  </si>
  <si>
    <t>Bruttoudbytte</t>
  </si>
  <si>
    <t>Korn excl. intern omsætning</t>
  </si>
  <si>
    <t>Kartofler</t>
  </si>
  <si>
    <t>Ærter m.v.</t>
  </si>
  <si>
    <t>Andre industriafgrøder</t>
  </si>
  <si>
    <t>Gartneriafgrøder</t>
  </si>
  <si>
    <t>Grovfoder excl IO</t>
  </si>
  <si>
    <t>Energiafgrøder m.v.</t>
  </si>
  <si>
    <t>Bruttoudbytte Planteavl excl IO</t>
  </si>
  <si>
    <t>IO korn</t>
  </si>
  <si>
    <t>IO grovfoder</t>
  </si>
  <si>
    <t>Bruttoudbytte Planteavl incl. IO</t>
  </si>
  <si>
    <t>Mælkesalg</t>
  </si>
  <si>
    <t>Økologi- og markedstillæg</t>
  </si>
  <si>
    <t>Kvalitetstillæg</t>
  </si>
  <si>
    <t>Superafgift</t>
  </si>
  <si>
    <t>Sæsonregulering</t>
  </si>
  <si>
    <t>Køer salg</t>
  </si>
  <si>
    <t>Slagtekalve salg</t>
  </si>
  <si>
    <t>Spædkalve salg</t>
  </si>
  <si>
    <t>Kvier levebrug salg</t>
  </si>
  <si>
    <t>Kvier køb</t>
  </si>
  <si>
    <t>Tilvækst køer og opdræt</t>
  </si>
  <si>
    <t>Tilvækst kalve</t>
  </si>
  <si>
    <t>Kvæg andet</t>
  </si>
  <si>
    <t>Sopolte salg</t>
  </si>
  <si>
    <t>7 kg's grise salg</t>
  </si>
  <si>
    <t>Smågrise salg</t>
  </si>
  <si>
    <t>Salgtesvin salg</t>
  </si>
  <si>
    <t>7 kg's grise køb</t>
  </si>
  <si>
    <t>30 kg's grise køb</t>
  </si>
  <si>
    <t>Soplte køb</t>
  </si>
  <si>
    <t>Tilvækst salgtesvin</t>
  </si>
  <si>
    <t>Tilvækst smågrise</t>
  </si>
  <si>
    <t>Tilvækst øvrige svin</t>
  </si>
  <si>
    <t>Svin andet</t>
  </si>
  <si>
    <t>Æg salg</t>
  </si>
  <si>
    <t>Høns indkøb</t>
  </si>
  <si>
    <t>Slagtekyllinger salg</t>
  </si>
  <si>
    <t>Fjerkræ andet</t>
  </si>
  <si>
    <t>Minkskind salg</t>
  </si>
  <si>
    <t>Mink i øvrigt salg</t>
  </si>
  <si>
    <t>Pelsdyr andet</t>
  </si>
  <si>
    <t>Får</t>
  </si>
  <si>
    <t>Husdyr i øvrigt</t>
  </si>
  <si>
    <t>Bruttoudbytte ialt excl. IO</t>
  </si>
  <si>
    <t>Bruttoudbytte i alt incl. IO</t>
  </si>
  <si>
    <t>Specificering af Andre landbrugsindtægter</t>
  </si>
  <si>
    <t>Tilskud økologisk jordbrug</t>
  </si>
  <si>
    <t>Tilskud miljøforanstaltninger, MVJ</t>
  </si>
  <si>
    <t>Lejeindtægter</t>
  </si>
  <si>
    <t>Andre landbrugsindtægter, pasningsaftale</t>
  </si>
  <si>
    <t>Andre landbrugsindtægter, videresalg</t>
  </si>
  <si>
    <t>Andre landbrugsindtægter, vindmøller</t>
  </si>
  <si>
    <t>Andre landbrugsindtægter, skov</t>
  </si>
  <si>
    <t>Andre landbrugsindtægter, sten grus m.v.</t>
  </si>
  <si>
    <t>Andre landbrugsind, I/S resultat f. renter</t>
  </si>
  <si>
    <t>Andre landbrugsindtægter, udbet. kapitalfond</t>
  </si>
  <si>
    <t>Andre landbrugsindtægter, pelsning for andre</t>
  </si>
  <si>
    <t>Andre landbrugsindtægter, sygedagpenge</t>
  </si>
  <si>
    <t>Andre landbrugsindtægter, øvrige</t>
  </si>
  <si>
    <t>Bilag 6: Specifikation af styk-, kapacitets- og finansomkostninger</t>
  </si>
  <si>
    <t>Foderkorn excl. IO</t>
  </si>
  <si>
    <t>Indkøbt kraftfoder</t>
  </si>
  <si>
    <t>Indkøbt tilskudsfoder</t>
  </si>
  <si>
    <t>Indkøbt smågrise blanding</t>
  </si>
  <si>
    <t>Indkøbt færdigblanding</t>
  </si>
  <si>
    <t>Indkøbt fjerkræfoder</t>
  </si>
  <si>
    <t>Indkøbt pelsdyrfoder</t>
  </si>
  <si>
    <t>Indkøbt mælkeprodukter</t>
  </si>
  <si>
    <t>Indkøbt hjælpeprodukter</t>
  </si>
  <si>
    <t>Andet indkøbt kraftfoder</t>
  </si>
  <si>
    <t>Indkøbt grovfoder</t>
  </si>
  <si>
    <t>Andet indkøbt foder</t>
  </si>
  <si>
    <t>Produktionsrådgivning</t>
  </si>
  <si>
    <t>Div. vedr. husdyrbrug excl. produktionsrådgiv.</t>
  </si>
  <si>
    <t>Diverse vedrørende andet</t>
  </si>
  <si>
    <t>Stykomkostninger i alt excl. IO</t>
  </si>
  <si>
    <t>Stykomkostninger i alt incl. IO</t>
  </si>
  <si>
    <t>Kapacitetsomkostninger</t>
  </si>
  <si>
    <t>Brændstof</t>
  </si>
  <si>
    <t>Maskinstation diverse</t>
  </si>
  <si>
    <t>Maskinstation høst af koarn og frø</t>
  </si>
  <si>
    <t>Maskinstation - optagning</t>
  </si>
  <si>
    <t>Maskinstation, husdyrgødning</t>
  </si>
  <si>
    <t>Maskinstation, høst af grovfoder</t>
  </si>
  <si>
    <t>Vedligehold bygninger, gårdsplads mv.</t>
  </si>
  <si>
    <t>Vedligehold grundforbedring</t>
  </si>
  <si>
    <t>Vedligehold markredskaber</t>
  </si>
  <si>
    <t>Vedligehold staldinventar</t>
  </si>
  <si>
    <t>Vedligehold andet inventar</t>
  </si>
  <si>
    <t>Ejendomsskat</t>
  </si>
  <si>
    <t>Forsikringer</t>
  </si>
  <si>
    <t>Rådgivningsomkostninger</t>
  </si>
  <si>
    <t>Kontante kapacitetsomkostninger ialt</t>
  </si>
  <si>
    <t>Afskrivninger driftsbygninger, ekskl. bygningsinstallationer</t>
  </si>
  <si>
    <t>Afskrivninger grundforbedring</t>
  </si>
  <si>
    <t>Afskrivninger markredskaber</t>
  </si>
  <si>
    <t>Afskrivninger staldinventar</t>
  </si>
  <si>
    <t>Afskrivninger specialinventar</t>
  </si>
  <si>
    <t>Afskrivninger bl. driftsmidler mv.</t>
  </si>
  <si>
    <t>Afskrivninger i alt</t>
  </si>
  <si>
    <t>Nedskrivninger, driftsbygninger</t>
  </si>
  <si>
    <t>Nedskrivninger, grundforbedringer</t>
  </si>
  <si>
    <t>Nedskrivninger, markredskaber</t>
  </si>
  <si>
    <t>Nedskrivninger, staldinventar</t>
  </si>
  <si>
    <t>Nedskrivninger, andet inventar</t>
  </si>
  <si>
    <t>Nedskrivninger, blandede driftsmidler</t>
  </si>
  <si>
    <t>Nedskrivninger i alt</t>
  </si>
  <si>
    <t>Tab/gevinst, driftsbygninger</t>
  </si>
  <si>
    <t>Tab/gevinst, grundforbedringer</t>
  </si>
  <si>
    <t>Tab/gevinst, markredskaber</t>
  </si>
  <si>
    <t>Tab/gevinst, staldinventar</t>
  </si>
  <si>
    <t>Tab/gevinst, andet inventar</t>
  </si>
  <si>
    <t>Tab/gevinst, blandede driftsmidler mv.</t>
  </si>
  <si>
    <t>Tab/gevinst i alt</t>
  </si>
  <si>
    <t>Finansomkostninger</t>
  </si>
  <si>
    <t>Finansieringstilskud</t>
  </si>
  <si>
    <t>Forpagtningsindtægter</t>
  </si>
  <si>
    <t>Forpagtningsudgifter</t>
  </si>
  <si>
    <t>Aktieindkomst</t>
  </si>
  <si>
    <t>Renteudgifter, realkredit dkr, fast</t>
  </si>
  <si>
    <t>Renteudgifter, realkredit dkr, variabel</t>
  </si>
  <si>
    <t>Renteudgifter, realkredit fr. valuta, fast</t>
  </si>
  <si>
    <t>Renteudgifter, realkredit fr.valuta, variabel</t>
  </si>
  <si>
    <t>Renteudgifter, anden realkreditgæld</t>
  </si>
  <si>
    <t>Renteudgifter, pengeinstitut</t>
  </si>
  <si>
    <t>Renteudgifter, kassekredit</t>
  </si>
  <si>
    <t>Renteudgifter, udlandslån</t>
  </si>
  <si>
    <t>Renteudgifter, prioritetsomkostninger</t>
  </si>
  <si>
    <t>Renteudgifter, øvrig gæld</t>
  </si>
  <si>
    <t>Realiseret gevinst gæld</t>
  </si>
  <si>
    <t>Realiseret tab gæld</t>
  </si>
  <si>
    <t>Realiseret gevinst værdipapirer</t>
  </si>
  <si>
    <t>Realiseret tab værdipapirer</t>
  </si>
  <si>
    <t>Bilag 7: Specifikation af aktiver og passiver</t>
  </si>
  <si>
    <t>STATUS PRIMO</t>
  </si>
  <si>
    <t>Beboelse, egen</t>
  </si>
  <si>
    <t>Fast ejendom, i øvrigt</t>
  </si>
  <si>
    <t>Betalingsrettigheder</t>
  </si>
  <si>
    <t>Mælkekvote</t>
  </si>
  <si>
    <t>Leveringsrettigheder</t>
  </si>
  <si>
    <t>Andre immaterielle aktiver</t>
  </si>
  <si>
    <t>Kvæg</t>
  </si>
  <si>
    <t>Fjerkræ</t>
  </si>
  <si>
    <t>Pelsdyr</t>
  </si>
  <si>
    <t>Andre husdyr</t>
  </si>
  <si>
    <t>Igangværende arbejde</t>
  </si>
  <si>
    <t>Landbrugsaktiver ialt</t>
  </si>
  <si>
    <t>Biler mv</t>
  </si>
  <si>
    <t>Immaterielle anlægsaktiver</t>
  </si>
  <si>
    <t>Påbegyndte investeringer</t>
  </si>
  <si>
    <t>Øvrige materielle anlægsaktiver</t>
  </si>
  <si>
    <t>Øvrige mat. Anlægsakt. – beboelse og bl. driftsmidler</t>
  </si>
  <si>
    <t>Tilgodehavende generelt</t>
  </si>
  <si>
    <t>Mellemregning I/S-interessenter</t>
  </si>
  <si>
    <t>Finansielle kontrakter</t>
  </si>
  <si>
    <t>heraf aktier mv</t>
  </si>
  <si>
    <t>heraf obligationer mv</t>
  </si>
  <si>
    <t>heraf pantebreve</t>
  </si>
  <si>
    <t>heraf andelskapital</t>
  </si>
  <si>
    <t>heraf leveringsrettigheder</t>
  </si>
  <si>
    <t>Indlån mv.</t>
  </si>
  <si>
    <t>Finansaktiver ialt</t>
  </si>
  <si>
    <t>Aktiver ialt primo</t>
  </si>
  <si>
    <t>GÆLD PRIMO</t>
  </si>
  <si>
    <t>Fast forrentet Dkr</t>
  </si>
  <si>
    <t>Variabelt forrentet Dkr</t>
  </si>
  <si>
    <t>Fast forrentet fremmed valuta</t>
  </si>
  <si>
    <t>Variabelt forrentet fremmed valuta</t>
  </si>
  <si>
    <t>Diverse gamle realkreditlån</t>
  </si>
  <si>
    <t>Realkreditinstitut gæld ialt primo</t>
  </si>
  <si>
    <t>Fast forrentet Fremmed valuta</t>
  </si>
  <si>
    <t>Pante- og gældsbreve</t>
  </si>
  <si>
    <t>Anden langfristet gæld</t>
  </si>
  <si>
    <t>Leasingforpligtelser</t>
  </si>
  <si>
    <t>Mellemregning interessenter</t>
  </si>
  <si>
    <t>Moms</t>
  </si>
  <si>
    <t>Anden gæld, finansielle kontrakter</t>
  </si>
  <si>
    <t>Gæld uden for landbruget</t>
  </si>
  <si>
    <t>STATUS ULTIMO</t>
  </si>
  <si>
    <t>Beboelse, eget</t>
  </si>
  <si>
    <t>Immaterielle anlægsaktiver udenfor landbrug</t>
  </si>
  <si>
    <t>Øvrige aktiver, udenfor landbrug</t>
  </si>
  <si>
    <t>Positiv hensættelse</t>
  </si>
  <si>
    <t>Aktier mv</t>
  </si>
  <si>
    <t>Obligationer mv</t>
  </si>
  <si>
    <t>Pantebreve</t>
  </si>
  <si>
    <t>Andelskapital</t>
  </si>
  <si>
    <t>Aktiver ialt ultimo</t>
  </si>
  <si>
    <t>GÆLD ULTIMO</t>
  </si>
  <si>
    <t>Realkreditinstitut gæld ialt, ultimo</t>
  </si>
  <si>
    <t>Variabelt forrentet Fremmed valuta</t>
  </si>
  <si>
    <t>Gæld i alt ultimo</t>
  </si>
  <si>
    <t>Hensættelser (udskudt skat)</t>
  </si>
  <si>
    <t>Andre hensatte forpligtigelser</t>
  </si>
  <si>
    <t>Jordpris excl bygningsværdi pr ha</t>
  </si>
  <si>
    <t>Bilag 8: Oplysninger vedr. ejer og bedrift</t>
  </si>
  <si>
    <t>Etableringsår</t>
  </si>
  <si>
    <t>CVR-nummer</t>
  </si>
  <si>
    <t>Brugers alder</t>
  </si>
  <si>
    <t>Ejendom købt i fri handel</t>
  </si>
  <si>
    <t>Driftsform</t>
  </si>
  <si>
    <t>Ejerform</t>
  </si>
  <si>
    <t>Egnet til analyse</t>
  </si>
  <si>
    <t>Interessentskab</t>
  </si>
  <si>
    <t>Driftsfællesskab</t>
  </si>
  <si>
    <t>Anpart- eller aktieselskab</t>
  </si>
  <si>
    <t>Særlige forhold</t>
  </si>
  <si>
    <t>Økologisk produktion (%)</t>
  </si>
  <si>
    <t>Økologisk jordbrug omlægningsår</t>
  </si>
  <si>
    <t>Antal voksne i brugerfamilien</t>
  </si>
  <si>
    <t>Kredsnummer</t>
  </si>
  <si>
    <t>Kommunenummer</t>
  </si>
  <si>
    <t>Regionsnummer</t>
  </si>
  <si>
    <t>Personlig indtjening, ejer</t>
  </si>
  <si>
    <t>Personlig indtjening, ægtefælle</t>
  </si>
  <si>
    <t>Ejerløn</t>
  </si>
  <si>
    <t>Normtimer ejerfamilien</t>
  </si>
  <si>
    <t>Værdiændring kvæg</t>
  </si>
  <si>
    <t>Værdiændring svin</t>
  </si>
  <si>
    <t>Værdiændring mink</t>
  </si>
  <si>
    <t>Værdiændring korn</t>
  </si>
  <si>
    <t>Værdiændring grovfoder</t>
  </si>
  <si>
    <t>DE pr ha eget jord</t>
  </si>
  <si>
    <t>Nulpunktsrente</t>
  </si>
  <si>
    <t>Afkast af investeret kapital (vægtet)</t>
  </si>
  <si>
    <t>Investeret kapital</t>
  </si>
  <si>
    <t>Afkastningsgrad, landbrug</t>
  </si>
  <si>
    <t>Gruppe 2</t>
  </si>
  <si>
    <t>Gruppe 3</t>
  </si>
  <si>
    <t>Gruppe 4</t>
  </si>
  <si>
    <t>Gruppe 5</t>
  </si>
  <si>
    <t>Gruppe 6</t>
  </si>
  <si>
    <t>Gruppe 7</t>
  </si>
  <si>
    <t>Gruppe 8</t>
  </si>
  <si>
    <t>Gruppe 9</t>
  </si>
  <si>
    <t>Gruppe 10</t>
  </si>
  <si>
    <t>Gruppe 11</t>
  </si>
  <si>
    <t>Gruppe 12</t>
  </si>
  <si>
    <t>Gruppe 13</t>
  </si>
  <si>
    <t>Gruppe 14</t>
  </si>
  <si>
    <t>Gruppe 15</t>
  </si>
  <si>
    <t>Gruppe 16</t>
  </si>
  <si>
    <t>Gruppe 17</t>
  </si>
  <si>
    <t>Gruppe 18</t>
  </si>
  <si>
    <t>Gruppe 19</t>
  </si>
  <si>
    <t>Gruppe 20</t>
  </si>
  <si>
    <t>Gruppe 21</t>
  </si>
  <si>
    <t>Gruppe 22</t>
  </si>
  <si>
    <t>Gruppe 23</t>
  </si>
  <si>
    <t>Gruppe 24</t>
  </si>
  <si>
    <t>Gruppe 25</t>
  </si>
  <si>
    <t>Gruppe 26</t>
  </si>
  <si>
    <t>Gruppe 27</t>
  </si>
  <si>
    <t>Gruppe 28</t>
  </si>
  <si>
    <t>Gruppe 29</t>
  </si>
  <si>
    <t>Gruppe 30</t>
  </si>
  <si>
    <t>Gruppe 31</t>
  </si>
  <si>
    <t>Gruppe 32</t>
  </si>
  <si>
    <t>Gruppe 33</t>
  </si>
  <si>
    <t>Gruppe 34</t>
  </si>
  <si>
    <t>Gruppe 35</t>
  </si>
  <si>
    <t>Gruppe 36</t>
  </si>
  <si>
    <t>Gruppe 37</t>
  </si>
  <si>
    <t>Gruppe 38</t>
  </si>
  <si>
    <t>Gruppe 39</t>
  </si>
  <si>
    <t>Gruppe 40</t>
  </si>
  <si>
    <t>Gruppe 41</t>
  </si>
  <si>
    <t>Gruppe 42</t>
  </si>
  <si>
    <t>Gruppe 43</t>
  </si>
  <si>
    <t>Gruppe 44</t>
  </si>
  <si>
    <t>Gruppe 45</t>
  </si>
  <si>
    <t>Gruppe 46</t>
  </si>
  <si>
    <t>Gruppe 47</t>
  </si>
  <si>
    <t>Gruppe 48</t>
  </si>
  <si>
    <t>Gruppe 49</t>
  </si>
  <si>
    <t>Gruppe 50</t>
  </si>
  <si>
    <t>Gruppe 51</t>
  </si>
  <si>
    <t>Gruppe 52</t>
  </si>
  <si>
    <t>Gruppe 53</t>
  </si>
  <si>
    <t>Gruppe 54</t>
  </si>
  <si>
    <t>Gruppe 55</t>
  </si>
  <si>
    <t>Gruppe 56</t>
  </si>
  <si>
    <t>Gruppe 57</t>
  </si>
  <si>
    <t>Gruppe 58</t>
  </si>
  <si>
    <t>Gruppe 59</t>
  </si>
  <si>
    <t>Gruppe 60</t>
  </si>
  <si>
    <t>Gruppe 61</t>
  </si>
  <si>
    <t>Gruppe 62</t>
  </si>
  <si>
    <t>Gruppe 63</t>
  </si>
  <si>
    <t>Gruppe 64</t>
  </si>
  <si>
    <t>Gruppe 65</t>
  </si>
  <si>
    <t>Gruppe 66</t>
  </si>
  <si>
    <t>Gruppe 67</t>
  </si>
  <si>
    <t>Gruppe 68</t>
  </si>
  <si>
    <t>Gruppe 69</t>
  </si>
  <si>
    <t>Gruppe 70</t>
  </si>
  <si>
    <t>Gruppe 71</t>
  </si>
  <si>
    <t>Gruppe 72</t>
  </si>
  <si>
    <t>Gruppe 73</t>
  </si>
  <si>
    <t>Gruppe 74</t>
  </si>
  <si>
    <t>Gruppe 75</t>
  </si>
  <si>
    <t>Gruppe 76</t>
  </si>
  <si>
    <t>Gruppe 77</t>
  </si>
  <si>
    <t>Gruppe 78</t>
  </si>
  <si>
    <t>Gruppe 79</t>
  </si>
  <si>
    <t>Gruppe 80</t>
  </si>
  <si>
    <t>Gruppe 81</t>
  </si>
  <si>
    <t>Gruppe 82</t>
  </si>
  <si>
    <t>Gruppe 83</t>
  </si>
  <si>
    <t>Gruppe 84</t>
  </si>
  <si>
    <t>Gruppe 85</t>
  </si>
  <si>
    <t>Gruppe 86</t>
  </si>
  <si>
    <t>Gruppe 87</t>
  </si>
  <si>
    <t>Gruppe 88</t>
  </si>
  <si>
    <t>Gruppering: aarets_res</t>
  </si>
  <si>
    <t>Gruppe 1</t>
  </si>
  <si>
    <t>Af-/Nedskrivning, Gevinst/Tab Im.Akt.</t>
  </si>
  <si>
    <t>Andre afgrøder</t>
  </si>
  <si>
    <t>Kr.pr.ha</t>
  </si>
  <si>
    <t>som kan fordeles i resultatopgørelsen efter ønske.</t>
  </si>
  <si>
    <t>som kan fordeles i balancen efter ønske.</t>
  </si>
  <si>
    <t>SKRIV NAVN</t>
  </si>
  <si>
    <t>Opstilling som intern regnskab.</t>
  </si>
  <si>
    <t>Og nøgletal efter dette.</t>
  </si>
  <si>
    <t>skal forklares hvorfor!</t>
  </si>
  <si>
    <t>Udbytter/Afregningpris.</t>
  </si>
  <si>
    <t>Bedste 3. del Landsplan</t>
  </si>
  <si>
    <t>Udvælgelse: (([gtype] &gt;= 1311 AND [gtype] &lt;= 1334))</t>
  </si>
  <si>
    <t>Udtrukket: 2014-11-27 09:29:32</t>
  </si>
  <si>
    <t xml:space="preserve">Årets Resultat </t>
  </si>
  <si>
    <t>Gruppering: soliditetsgrad</t>
  </si>
  <si>
    <t>Udtrukket: 2014-11-27 09:54:33</t>
  </si>
  <si>
    <t>Gardin Beste 3.del</t>
  </si>
  <si>
    <t>Gruppering: daekningsgrad</t>
  </si>
  <si>
    <t>Udtrukket: 2014-11-27 13:31:34</t>
  </si>
  <si>
    <t>Gruppering: afkastningsgrad</t>
  </si>
  <si>
    <t>Udtrukket: 2014-11-27 13:36:38</t>
  </si>
  <si>
    <t>Udvælgelse: (([gtype] &gt;= 1311 AND [gtype] &lt;= 1334)) AND (([006414]=500))</t>
  </si>
  <si>
    <t>Gruppering: 006416</t>
  </si>
  <si>
    <t>Udtrukket: 2014-11-27 14:01:09</t>
  </si>
  <si>
    <t>Metodebeskrivelse</t>
  </si>
  <si>
    <t>Anvendelse af simuleringsværktøj ”Simulering af ændringer i nøgletal”</t>
  </si>
  <si>
    <t>Hvad går det ud på?</t>
  </si>
  <si>
    <t>Når kreditgiverne rater landbrugsvirksomheden anvender de en række nøgletal, som beskriver rentabilitet, soliditet og risiko. En del af disse nøgletal er ikke velkendte størrelser for landmanden, og det er derfor relevant at arbejde med, hvordan det ser ud på bedriften, hvordan sammenhængen er, og hvad der påvirker de forskellige nøgletal.</t>
  </si>
  <si>
    <t>Med simuleringsværktøjet kan rådgiverne og landmanden arbejde med tallene fra årsrapporten og det illustreres, hvad der skal til, for at forbedre de aktuelle nøgletal. Målet med at anvende værktøjet er bla. at landmanden retter fokus mod de indsatsområder, der flytter noget. Resultatet præsenteres som en figur, inspireret af Du-Pont-Pyramiden.</t>
  </si>
  <si>
    <t>Overblik over nøgletal fra strategi til dagligdag:</t>
  </si>
  <si>
    <t>Rentabilitet.</t>
  </si>
  <si>
    <r>
      <t>Soliditet og risiko</t>
    </r>
    <r>
      <rPr>
        <sz val="10"/>
        <color theme="1"/>
        <rFont val="Arial"/>
        <family val="2"/>
      </rPr>
      <t>:</t>
    </r>
  </si>
  <si>
    <t>Hvorfor arbejde med nøgletal?</t>
  </si>
  <si>
    <t>Arbejdet med nøgletallene gør det muligt at fokusere på forretningsdelen i landbrugsvirksomheden, hvor man blandet andet ser på indtjeningen i forhold til investeret kapital. Bank og landbrugsvirksomhed får en fælles platform at diskutere resultater ud fra, og det kan være en fordel for landmanden, at have fokus på de nøgletal, som anvendes i kreditgivernes rating-systemer.</t>
  </si>
  <si>
    <t>Landmanden får et nyt syn på de økonomiske sammenhænge på bedriften, og arbejdet med simuleringsværktøjet giver landmanden et bedre grundlag for at udpege indsatsområder.</t>
  </si>
  <si>
    <t>Hvem anvender værktøjet og i hvilke situationer?</t>
  </si>
  <si>
    <t>Simuleringsværktøjet anvendes f.eks.:</t>
  </si>
  <si>
    <t>Når der skal give sparring på gode ideer.</t>
  </si>
  <si>
    <t>Når indtjeningen ikke er god nok</t>
  </si>
  <si>
    <t>Når man vil udfordre kunden på forbedringsmuligheder</t>
  </si>
  <si>
    <t>Når man vil synliggøre, hvad der skal til for at forbedre rating hos kreditgiverne.</t>
  </si>
  <si>
    <t>Rådgiverne kan med fordel anvende regnearket i sparringssamtaler, hvor landmanden skal motiveres til at tænke nyt eller til at gøre noget ved sin situation. Anvendelse af regnearket er en anden måde at belyse økonomien på end den sædvanlige, og den passer sandsynligvis særligt godt til de landmænd, der har en forretningsmæssig tilgang til deres virksomhed. Hvis landmanden har en dynamisk strategi (eller anden form for strategi) kan simuleringsværktøjet anvendes til at perspektivere målene i strategiplanen.</t>
  </si>
  <si>
    <t>Forberedelse og gennemførsel</t>
  </si>
  <si>
    <t>1. Regnearket kan udfyldes hjemmefra og man kan udarbejde forskellige alternativer.</t>
  </si>
  <si>
    <t>2. Regnearket udfyldes i samarbejde med landmanden, og man laver forskellige simuleringer og diskuterer dem.</t>
  </si>
  <si>
    <t>Alternativerne kan hentes fra en eventuel strategiplan (hvad skal der til for at nå målene) eller basere sig på de udviklingsplaner landmanden har (hvad sker der hvis…)</t>
  </si>
  <si>
    <t>Resultatet af simuleringen anvendes til at udpege indsatsområder, hvor landmanden kan se, at der er potentialer for forbedring. Der udarbejdes en handlingsplan og aftales opfølgning. Opfølgningen tilrettelægges individuelt alt efter handlingsplanens indhold og landmandens behov.</t>
  </si>
  <si>
    <t>Der er flere muligheder for opfølgning:</t>
  </si>
  <si>
    <t>Via handlingsplanen</t>
  </si>
  <si>
    <t>Via budgettet</t>
  </si>
  <si>
    <t>Via p-kontrol eller andre kontrol og styringsværktøjer.</t>
  </si>
  <si>
    <t>Erfaringer med brug af simuleringsværktøjet – en case</t>
  </si>
  <si>
    <t>Kunden har en række muligheder i strategiplanen:</t>
  </si>
  <si>
    <t>1. Ekstra/flere højværdiafgrøder i markplanen</t>
  </si>
  <si>
    <t>2. Indtjening i slagtekalveproduktionen</t>
  </si>
  <si>
    <t>3. Frasalg af bygningsparcel på ejendom 2</t>
  </si>
  <si>
    <t>4. Igangsætning af nicheproduktion (vin)</t>
  </si>
  <si>
    <t>5. Udvidelse af arealet med 20 ha (køb eller forpagtning).</t>
  </si>
  <si>
    <t>Kunden konkluderede, at de to første punkter skulle prioriteres. Ud over de økonomiske resultater fra Simuleringsværktøjet indgik også overvejelser om arbejdstid i beslutningen.</t>
  </si>
  <si>
    <t>Herefter udarbejdedes en traditionel handlingsplan: målsætning, tiltag, ansvarlig og deadlines. Endvidere aftaltes opfølgning (tidspunkt og ansvarlig).</t>
  </si>
  <si>
    <t>Erfaringer med brug af simuleringsværktøjet – en AHA-oplevelse.</t>
  </si>
  <si>
    <t>Gardin Kreds</t>
  </si>
  <si>
    <t>Vælg Ejendomsnr.</t>
  </si>
  <si>
    <t>Vælg Sml.Gr.</t>
  </si>
  <si>
    <t>Brugervejledning til Nøgletalsværktøj</t>
  </si>
  <si>
    <t>Nøgletalsværktøjet bruger tal fra kredsAna rapporten, der er tal for hver enkelt ejendom i den valgte kreds.</t>
  </si>
  <si>
    <t>Sammenligningsgruppen er tal fra hele landet, alt efter om det er en svine- eller kvægbesætning.</t>
  </si>
  <si>
    <r>
      <t>I fanebladet ”</t>
    </r>
    <r>
      <rPr>
        <b/>
        <sz val="10"/>
        <color theme="1"/>
        <rFont val="Arial"/>
        <family val="2"/>
      </rPr>
      <t>Nøgletal</t>
    </r>
    <r>
      <rPr>
        <sz val="10"/>
        <color theme="1"/>
        <rFont val="Arial"/>
        <family val="2"/>
      </rPr>
      <t>” vælges den ønskede ejendom i dropdown menuen, eller ejendomsnummeret tastes direkte i cellen.</t>
    </r>
  </si>
  <si>
    <t>I de grønne felter indtastes de ændringer man gerne vil foretage.</t>
  </si>
  <si>
    <t xml:space="preserve"> der er indtastet i de grønne felter og kan igen </t>
  </si>
  <si>
    <t>sammenlignes med sammenligningsgruppen.</t>
  </si>
  <si>
    <t xml:space="preserve">Når ejendom og sammenligningsgruppe er valgt, </t>
  </si>
  <si>
    <t>kan man se sine egne nøgletal i kassen til højre</t>
  </si>
  <si>
    <t xml:space="preserve"> i samme faneblad. De røde tal er</t>
  </si>
  <si>
    <t xml:space="preserve"> sammenligningsgruppens nøgletal.</t>
  </si>
  <si>
    <r>
      <t>I ”</t>
    </r>
    <r>
      <rPr>
        <b/>
        <sz val="10"/>
        <color rgb="FF000000"/>
        <rFont val="Arial"/>
        <family val="2"/>
      </rPr>
      <t>Ny-situation</t>
    </r>
    <r>
      <rPr>
        <sz val="10"/>
        <color rgb="FF000000"/>
        <rFont val="Arial"/>
        <family val="2"/>
      </rPr>
      <t>” ses nøgletallene med den ændring</t>
    </r>
  </si>
  <si>
    <t xml:space="preserve">Ligeledes vælges den bedste 3. del </t>
  </si>
  <si>
    <t xml:space="preserve">sammenligningsgruppe man ønsker. Der er 4 </t>
  </si>
  <si>
    <t xml:space="preserve">sammenligningsgrupper der er rangeret efter </t>
  </si>
  <si>
    <t>de 4 kriterier der vises.</t>
  </si>
  <si>
    <r>
      <t>I fanebladet ”</t>
    </r>
    <r>
      <rPr>
        <b/>
        <sz val="10"/>
        <color theme="1"/>
        <rFont val="Arial"/>
        <family val="2"/>
      </rPr>
      <t>Udbytter_Priser</t>
    </r>
    <r>
      <rPr>
        <sz val="10"/>
        <color theme="1"/>
        <rFont val="Arial"/>
        <family val="2"/>
      </rPr>
      <t xml:space="preserve">” vælges igen den ønskede </t>
    </r>
  </si>
  <si>
    <t xml:space="preserve">ejendom og sammenligningsgruppe. Her er det </t>
  </si>
  <si>
    <t>muligt at tjekke udbytter og priser i forhold til</t>
  </si>
  <si>
    <t xml:space="preserve"> bedste 3. del, af det kriterie man har valgt.</t>
  </si>
  <si>
    <t>Korn incl. intern omsætning</t>
  </si>
  <si>
    <t>Foderomkostninger incl. eget grovfoder</t>
  </si>
  <si>
    <t>Øvrigt</t>
  </si>
  <si>
    <t xml:space="preserve"> -point kræver ændring i resultat på </t>
  </si>
  <si>
    <t xml:space="preserve"> -point kræver ændring i balance på </t>
  </si>
  <si>
    <t>Soliditetsgrad før udskudt skat</t>
  </si>
  <si>
    <t>Slagtesvin</t>
  </si>
  <si>
    <t>Gardin Enhed</t>
  </si>
  <si>
    <t>Vælg Enhed</t>
  </si>
  <si>
    <t>Kr.pr.enhed</t>
  </si>
  <si>
    <r>
      <t xml:space="preserve">Målgruppe: </t>
    </r>
    <r>
      <rPr>
        <sz val="10"/>
        <color theme="1"/>
        <rFont val="Arial"/>
        <family val="2"/>
      </rPr>
      <t>Målgruppen for anvendelse af værktøjet er rådgivere og landmænd med god indsigt i regnskabsanalyser og nøgletal.</t>
    </r>
  </si>
  <si>
    <t>Bedriftens aktuelle niveau sammenlignes med bedste 3. del fra Økonomidatabasen.</t>
  </si>
  <si>
    <t xml:space="preserve">Ønsker du at vide mere om anvendelse af nøgletal finder du inspirationskataloget Nøgletal i rådgivningen på LandbrugsInfo: </t>
  </si>
  <si>
    <t>Hér</t>
  </si>
  <si>
    <t>Der gennemføres en dialog med kunden, hvor han udfordres på potentialet i de 5 punkter. Der anvendes andre værktøjer som benchmarking, driftsgrensanalyse og Business Check for at indkredse potentialet. Værdierne indtastes i simuleringsværktøjet og virkningen på de forskellige nøgletal analyseres.</t>
  </si>
  <si>
    <t>Ved brug af simuleringsværktøjet finder kunden ud af, at det stuehus der står på ejendom 2, og som ubeboet, belaster afkastningsgraden. Kunden finder ud af, at ”sovende aktiver” ikke nødvendigvis er en fordel, og beslutter at nedskrive værdien til et realistisk niveau. Dette påvirker naturligvis egenkapitalen, men i denne situation vejer det tungere, at kunne præstere en afkastningsgrad på højere niveau.</t>
  </si>
  <si>
    <t>Erfaringerne fra afprøvning af værktøjet viste, at kunderne har glæde af at få synliggjort konsekvenserne af de beslutninger de overvejer.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</si>
</sst>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_ * #,##0_ ;_ * \-#,##0_ ;_ * &quot;-&quot;??_ ;_ @_ "/>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sz val="16"/>
      <color theme="1"/>
      <name val="Calibri"/>
      <family val="2"/>
      <scheme val="minor"/>
    </font>
    <font>
      <sz val="10"/>
      <name val="Tahoma"/>
      <family val="2"/>
    </font>
    <font>
      <b/>
      <sz val="10"/>
      <name val="Tahoma"/>
      <family val="2"/>
    </font>
    <font>
      <sz val="9"/>
      <color indexed="81"/>
      <name val="Tahoma"/>
      <family val="2"/>
    </font>
    <font>
      <b/>
      <sz val="9"/>
      <color indexed="81"/>
      <name val="Tahoma"/>
      <family val="2"/>
    </font>
    <font>
      <sz val="10"/>
      <color theme="1"/>
      <name val="Tahoma"/>
      <family val="2"/>
    </font>
    <font>
      <b/>
      <sz val="10"/>
      <color theme="1"/>
      <name val="Tahoma"/>
      <family val="2"/>
    </font>
    <font>
      <sz val="18"/>
      <color theme="1"/>
      <name val="Calibri"/>
      <family val="2"/>
      <scheme val="minor"/>
    </font>
    <font>
      <b/>
      <sz val="11"/>
      <color rgb="FFFFFFFF"/>
      <name val="Calibri"/>
      <family val="2"/>
      <scheme val="minor"/>
    </font>
    <font>
      <sz val="10"/>
      <color rgb="FF8B0000"/>
      <name val="Tahoma"/>
      <family val="2"/>
    </font>
    <font>
      <sz val="11"/>
      <color rgb="FF006100"/>
      <name val="Calibri"/>
      <family val="2"/>
      <scheme val="minor"/>
    </font>
    <font>
      <sz val="11"/>
      <color rgb="FFFF0000"/>
      <name val="Calibri"/>
      <family val="2"/>
      <scheme val="minor"/>
    </font>
    <font>
      <b/>
      <sz val="11"/>
      <color theme="0"/>
      <name val="Calibri"/>
      <family val="2"/>
      <scheme val="minor"/>
    </font>
    <font>
      <sz val="10"/>
      <color theme="1"/>
      <name val="Arial"/>
      <family val="2"/>
    </font>
    <font>
      <b/>
      <sz val="10"/>
      <color theme="1"/>
      <name val="Arial"/>
      <family val="2"/>
    </font>
    <font>
      <b/>
      <i/>
      <sz val="10"/>
      <color theme="1"/>
      <name val="Arial"/>
      <family val="2"/>
    </font>
    <font>
      <sz val="11"/>
      <color rgb="FF9C0006"/>
      <name val="Calibri"/>
      <family val="2"/>
      <scheme val="minor"/>
    </font>
    <font>
      <sz val="11"/>
      <color theme="0"/>
      <name val="Calibri"/>
      <family val="2"/>
      <scheme val="minor"/>
    </font>
    <font>
      <sz val="11"/>
      <color theme="9" tint="-0.249977111117893"/>
      <name val="Calibri"/>
      <family val="2"/>
      <scheme val="minor"/>
    </font>
    <font>
      <b/>
      <sz val="11"/>
      <color rgb="FF006100"/>
      <name val="Calibri"/>
      <family val="2"/>
      <scheme val="minor"/>
    </font>
    <font>
      <b/>
      <sz val="11"/>
      <color rgb="FF9C0006"/>
      <name val="Calibri"/>
      <family val="2"/>
      <scheme val="minor"/>
    </font>
    <font>
      <sz val="10"/>
      <color theme="0"/>
      <name val="Tahoma"/>
      <family val="2"/>
    </font>
    <font>
      <sz val="10"/>
      <color rgb="FF000000"/>
      <name val="Arial"/>
      <family val="2"/>
    </font>
    <font>
      <b/>
      <sz val="10"/>
      <color rgb="FF000000"/>
      <name val="Arial"/>
      <family val="2"/>
    </font>
    <font>
      <u/>
      <sz val="11"/>
      <color theme="10"/>
      <name val="Calibri"/>
      <family val="2"/>
      <scheme val="minor"/>
    </font>
  </fonts>
  <fills count="13">
    <fill>
      <patternFill patternType="none"/>
    </fill>
    <fill>
      <patternFill patternType="gray125"/>
    </fill>
    <fill>
      <patternFill patternType="solid">
        <fgColor rgb="FFFFFF99"/>
        <bgColor indexed="64"/>
      </patternFill>
    </fill>
    <fill>
      <patternFill patternType="solid">
        <fgColor rgb="FFCCFF99"/>
        <bgColor indexed="64"/>
      </patternFill>
    </fill>
    <fill>
      <patternFill patternType="solid">
        <fgColor rgb="FFFFFFFF"/>
        <bgColor indexed="64"/>
      </patternFill>
    </fill>
    <fill>
      <patternFill patternType="solid">
        <fgColor rgb="FF808080"/>
        <bgColor indexed="64"/>
      </patternFill>
    </fill>
    <fill>
      <patternFill patternType="solid">
        <fgColor theme="2" tint="-0.249977111117893"/>
        <bgColor indexed="64"/>
      </patternFill>
    </fill>
    <fill>
      <patternFill patternType="solid">
        <fgColor theme="2"/>
        <bgColor indexed="64"/>
      </patternFill>
    </fill>
    <fill>
      <patternFill patternType="solid">
        <fgColor rgb="FFC6EFCE"/>
      </patternFill>
    </fill>
    <fill>
      <patternFill patternType="solid">
        <fgColor rgb="FFA5A5A5"/>
      </patternFill>
    </fill>
    <fill>
      <patternFill patternType="solid">
        <fgColor rgb="FFFFFF00"/>
        <bgColor indexed="64"/>
      </patternFill>
    </fill>
    <fill>
      <patternFill patternType="solid">
        <fgColor rgb="FFFFC7CE"/>
      </patternFill>
    </fill>
    <fill>
      <patternFill patternType="solid">
        <fgColor theme="4"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16" fillId="8" borderId="0" applyNumberFormat="0" applyBorder="0" applyAlignment="0" applyProtection="0"/>
    <xf numFmtId="0" fontId="18" fillId="9" borderId="15" applyNumberFormat="0" applyAlignment="0" applyProtection="0"/>
    <xf numFmtId="0" fontId="22" fillId="11" borderId="0" applyNumberFormat="0" applyBorder="0" applyAlignment="0" applyProtection="0"/>
    <xf numFmtId="0" fontId="30" fillId="0" borderId="0" applyNumberFormat="0" applyFill="0" applyBorder="0" applyAlignment="0" applyProtection="0"/>
  </cellStyleXfs>
  <cellXfs count="206">
    <xf numFmtId="0" fontId="0" fillId="0" borderId="0" xfId="0"/>
    <xf numFmtId="0" fontId="0" fillId="0" borderId="0" xfId="0" applyFill="1"/>
    <xf numFmtId="0" fontId="13" fillId="0" borderId="0" xfId="0" applyFont="1" applyAlignment="1">
      <alignment vertical="center"/>
    </xf>
    <xf numFmtId="0" fontId="0" fillId="4" borderId="0" xfId="0" applyFill="1" applyAlignment="1">
      <alignment vertical="center"/>
    </xf>
    <xf numFmtId="0" fontId="0" fillId="0" borderId="0" xfId="0" applyAlignment="1"/>
    <xf numFmtId="0" fontId="2" fillId="4" borderId="0" xfId="0" applyFont="1" applyFill="1" applyAlignment="1">
      <alignment vertical="center"/>
    </xf>
    <xf numFmtId="0" fontId="0" fillId="0" borderId="0" xfId="0" applyFill="1" applyAlignment="1">
      <alignment vertical="center"/>
    </xf>
    <xf numFmtId="0" fontId="14" fillId="5" borderId="9" xfId="0" applyFont="1" applyFill="1" applyBorder="1" applyAlignment="1">
      <alignment horizontal="center" vertical="center" wrapText="1"/>
    </xf>
    <xf numFmtId="0" fontId="14" fillId="5" borderId="0" xfId="0" applyFont="1" applyFill="1" applyAlignment="1">
      <alignment horizontal="center" vertical="center" wrapText="1"/>
    </xf>
    <xf numFmtId="0" fontId="11" fillId="4" borderId="0" xfId="0" applyFont="1" applyFill="1" applyAlignment="1">
      <alignment horizontal="right" vertical="center" wrapText="1"/>
    </xf>
    <xf numFmtId="3" fontId="11" fillId="4" borderId="0" xfId="0" applyNumberFormat="1" applyFont="1" applyFill="1" applyAlignment="1">
      <alignment horizontal="right" vertical="center" wrapText="1"/>
    </xf>
    <xf numFmtId="3" fontId="15" fillId="4" borderId="0" xfId="0" applyNumberFormat="1" applyFont="1" applyFill="1" applyAlignment="1">
      <alignment horizontal="right" vertical="center" wrapText="1"/>
    </xf>
    <xf numFmtId="0" fontId="15" fillId="4" borderId="0" xfId="0" applyFont="1" applyFill="1" applyAlignment="1">
      <alignment horizontal="right" vertical="center" wrapText="1"/>
    </xf>
    <xf numFmtId="3" fontId="12" fillId="4" borderId="0" xfId="0" applyNumberFormat="1" applyFont="1" applyFill="1" applyAlignment="1">
      <alignment horizontal="right" vertical="center" wrapText="1"/>
    </xf>
    <xf numFmtId="0" fontId="12" fillId="4" borderId="0" xfId="0" applyFont="1" applyFill="1" applyAlignment="1">
      <alignment horizontal="right" vertical="center" wrapText="1"/>
    </xf>
    <xf numFmtId="4" fontId="11" fillId="4" borderId="0" xfId="0" applyNumberFormat="1" applyFont="1" applyFill="1" applyAlignment="1">
      <alignment horizontal="right" vertical="center" wrapText="1"/>
    </xf>
    <xf numFmtId="0" fontId="13" fillId="0" borderId="0" xfId="0" applyFont="1" applyAlignment="1"/>
    <xf numFmtId="0" fontId="0" fillId="3" borderId="0" xfId="0" applyFill="1" applyAlignment="1">
      <alignment vertical="center"/>
    </xf>
    <xf numFmtId="3" fontId="11" fillId="3" borderId="0" xfId="0" applyNumberFormat="1" applyFont="1" applyFill="1" applyAlignment="1">
      <alignment horizontal="right" vertical="center" wrapText="1"/>
    </xf>
    <xf numFmtId="0" fontId="2" fillId="3" borderId="0" xfId="0" applyFont="1" applyFill="1" applyAlignment="1">
      <alignment vertical="center"/>
    </xf>
    <xf numFmtId="0" fontId="11" fillId="3" borderId="0" xfId="0" applyFont="1" applyFill="1" applyAlignment="1">
      <alignment horizontal="right" vertical="center" wrapText="1"/>
    </xf>
    <xf numFmtId="0" fontId="15" fillId="3" borderId="0" xfId="0" applyFont="1" applyFill="1" applyAlignment="1">
      <alignment horizontal="right" vertical="center" wrapText="1"/>
    </xf>
    <xf numFmtId="0" fontId="0" fillId="6" borderId="0" xfId="0" applyFill="1"/>
    <xf numFmtId="0" fontId="13" fillId="0" borderId="0" xfId="0" applyFont="1"/>
    <xf numFmtId="0" fontId="0" fillId="4" borderId="0" xfId="0" applyFill="1" applyAlignment="1">
      <alignment vertical="center" wrapText="1"/>
    </xf>
    <xf numFmtId="0" fontId="2" fillId="4" borderId="0" xfId="0" applyFont="1" applyFill="1" applyAlignment="1">
      <alignment vertical="center" wrapText="1"/>
    </xf>
    <xf numFmtId="0" fontId="16" fillId="0" borderId="0" xfId="3" applyFill="1"/>
    <xf numFmtId="0" fontId="0" fillId="10" borderId="0" xfId="0" applyFill="1"/>
    <xf numFmtId="0" fontId="0" fillId="10" borderId="0" xfId="0" applyFill="1" applyAlignment="1"/>
    <xf numFmtId="0" fontId="0" fillId="2" borderId="0" xfId="0" applyFill="1"/>
    <xf numFmtId="3" fontId="11" fillId="3" borderId="3" xfId="0" applyNumberFormat="1" applyFont="1" applyFill="1" applyBorder="1" applyProtection="1">
      <protection locked="0"/>
    </xf>
    <xf numFmtId="3" fontId="11" fillId="3" borderId="5" xfId="0" applyNumberFormat="1" applyFont="1" applyFill="1" applyBorder="1" applyProtection="1">
      <protection locked="0"/>
    </xf>
    <xf numFmtId="3" fontId="11" fillId="3" borderId="8" xfId="0" applyNumberFormat="1" applyFont="1" applyFill="1" applyBorder="1" applyProtection="1">
      <protection locked="0"/>
    </xf>
    <xf numFmtId="0" fontId="0" fillId="3" borderId="0" xfId="0" applyFill="1"/>
    <xf numFmtId="0" fontId="0" fillId="0" borderId="11" xfId="0" applyFill="1" applyBorder="1" applyAlignment="1"/>
    <xf numFmtId="0" fontId="0" fillId="0" borderId="12" xfId="0" applyFill="1" applyBorder="1" applyAlignment="1"/>
    <xf numFmtId="0" fontId="0" fillId="0" borderId="12" xfId="0" applyBorder="1"/>
    <xf numFmtId="0" fontId="0" fillId="0" borderId="13" xfId="0" applyBorder="1"/>
    <xf numFmtId="0" fontId="0" fillId="2" borderId="0" xfId="0" applyFill="1" applyAlignment="1"/>
    <xf numFmtId="0" fontId="2" fillId="2" borderId="0" xfId="0" applyFont="1" applyFill="1" applyAlignment="1">
      <alignment vertical="center"/>
    </xf>
    <xf numFmtId="0" fontId="11" fillId="2" borderId="0" xfId="0" applyFont="1" applyFill="1" applyAlignment="1">
      <alignment horizontal="right" vertical="center" wrapText="1"/>
    </xf>
    <xf numFmtId="0" fontId="0" fillId="2" borderId="0" xfId="0" applyFill="1" applyAlignment="1">
      <alignment vertical="center"/>
    </xf>
    <xf numFmtId="3" fontId="11" fillId="2" borderId="0" xfId="0" applyNumberFormat="1" applyFont="1" applyFill="1" applyAlignment="1">
      <alignment horizontal="right" vertical="center" wrapText="1"/>
    </xf>
    <xf numFmtId="0" fontId="20"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horizontal="left" vertical="center" indent="1"/>
    </xf>
    <xf numFmtId="0" fontId="19" fillId="0" borderId="0" xfId="0" applyFont="1" applyAlignment="1">
      <alignment vertical="center" wrapText="1"/>
    </xf>
    <xf numFmtId="3" fontId="11" fillId="3" borderId="16" xfId="0" applyNumberFormat="1" applyFont="1" applyFill="1" applyBorder="1" applyProtection="1">
      <protection locked="0"/>
    </xf>
    <xf numFmtId="3" fontId="0" fillId="0" borderId="11" xfId="0" applyNumberFormat="1" applyBorder="1"/>
    <xf numFmtId="0" fontId="24" fillId="0" borderId="0" xfId="0" applyFont="1" applyFill="1"/>
    <xf numFmtId="0" fontId="18" fillId="9" borderId="15" xfId="4" applyAlignment="1">
      <alignment horizontal="center"/>
    </xf>
    <xf numFmtId="0" fontId="25" fillId="8" borderId="0" xfId="3" applyFont="1" applyAlignment="1">
      <alignment horizontal="center"/>
    </xf>
    <xf numFmtId="3" fontId="26" fillId="11" borderId="0" xfId="5" applyNumberFormat="1" applyFont="1" applyBorder="1" applyAlignment="1">
      <alignment horizontal="center"/>
    </xf>
    <xf numFmtId="0" fontId="2" fillId="4" borderId="17" xfId="0" applyFont="1" applyFill="1" applyBorder="1" applyAlignment="1">
      <alignment vertical="center"/>
    </xf>
    <xf numFmtId="0" fontId="3" fillId="0" borderId="1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0" xfId="0" applyAlignment="1">
      <alignment horizontal="center"/>
    </xf>
    <xf numFmtId="0" fontId="0" fillId="4" borderId="18" xfId="0" applyFill="1" applyBorder="1" applyAlignment="1">
      <alignment vertical="center"/>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0" fillId="4" borderId="21" xfId="0" applyFill="1" applyBorder="1" applyAlignment="1">
      <alignment vertical="center"/>
    </xf>
    <xf numFmtId="0" fontId="3" fillId="0" borderId="22" xfId="0" applyFont="1" applyFill="1" applyBorder="1" applyAlignment="1" applyProtection="1">
      <alignment horizontal="center" vertical="center" wrapText="1"/>
      <protection locked="0"/>
    </xf>
    <xf numFmtId="0" fontId="0" fillId="0" borderId="23" xfId="0" applyFill="1" applyBorder="1" applyAlignment="1">
      <alignment vertical="center"/>
    </xf>
    <xf numFmtId="0" fontId="3" fillId="0" borderId="24" xfId="0" applyFont="1" applyFill="1" applyBorder="1" applyAlignment="1" applyProtection="1">
      <alignment horizontal="center" vertical="center" wrapText="1"/>
      <protection locked="0"/>
    </xf>
    <xf numFmtId="0" fontId="0" fillId="0" borderId="21" xfId="0" applyFill="1" applyBorder="1" applyAlignment="1">
      <alignment vertical="center"/>
    </xf>
    <xf numFmtId="0" fontId="2" fillId="0" borderId="0" xfId="0" applyFont="1" applyFill="1" applyBorder="1" applyAlignment="1">
      <alignment vertical="center"/>
    </xf>
    <xf numFmtId="0" fontId="0" fillId="0" borderId="18" xfId="0" applyFill="1" applyBorder="1" applyAlignment="1">
      <alignment vertical="center"/>
    </xf>
    <xf numFmtId="0" fontId="23" fillId="0" borderId="0" xfId="0" applyFont="1"/>
    <xf numFmtId="0" fontId="23" fillId="0" borderId="0" xfId="0" applyFont="1" applyFill="1"/>
    <xf numFmtId="3" fontId="0" fillId="10" borderId="0" xfId="0" applyNumberFormat="1" applyFill="1"/>
    <xf numFmtId="0" fontId="0" fillId="0" borderId="0" xfId="0" applyAlignment="1">
      <alignment vertical="center"/>
    </xf>
    <xf numFmtId="0" fontId="28" fillId="0" borderId="0" xfId="0" applyFont="1" applyAlignment="1">
      <alignment horizontal="left" vertical="center" readingOrder="1"/>
    </xf>
    <xf numFmtId="3" fontId="11" fillId="3" borderId="11" xfId="0" applyNumberFormat="1" applyFont="1" applyFill="1" applyBorder="1" applyProtection="1">
      <protection locked="0"/>
    </xf>
    <xf numFmtId="3" fontId="11" fillId="3" borderId="12" xfId="0" applyNumberFormat="1" applyFont="1" applyFill="1" applyBorder="1" applyProtection="1">
      <protection locked="0"/>
    </xf>
    <xf numFmtId="3" fontId="11" fillId="3" borderId="13" xfId="0" applyNumberFormat="1" applyFont="1" applyFill="1" applyBorder="1" applyProtection="1">
      <protection locked="0"/>
    </xf>
    <xf numFmtId="0" fontId="0" fillId="4" borderId="11" xfId="0" applyFill="1" applyBorder="1" applyAlignment="1">
      <alignment vertical="center" wrapText="1"/>
    </xf>
    <xf numFmtId="0" fontId="0" fillId="4" borderId="13" xfId="0" applyFill="1" applyBorder="1" applyAlignment="1">
      <alignment vertical="center" wrapText="1"/>
    </xf>
    <xf numFmtId="0" fontId="19" fillId="0" borderId="0" xfId="0" applyFont="1"/>
    <xf numFmtId="0" fontId="30" fillId="0" borderId="0" xfId="6" applyAlignment="1">
      <alignment vertical="center"/>
    </xf>
    <xf numFmtId="0" fontId="30" fillId="0" borderId="0" xfId="6"/>
    <xf numFmtId="0" fontId="21" fillId="0" borderId="0" xfId="0" applyFont="1" applyAlignment="1">
      <alignment vertical="center" wrapText="1"/>
    </xf>
    <xf numFmtId="0" fontId="18" fillId="9" borderId="15" xfId="4" applyProtection="1">
      <protection locked="0"/>
    </xf>
    <xf numFmtId="0" fontId="18" fillId="9" borderId="15" xfId="4" applyAlignment="1" applyProtection="1">
      <alignment horizontal="center"/>
      <protection locked="0"/>
    </xf>
    <xf numFmtId="3" fontId="12" fillId="0" borderId="0" xfId="0" applyNumberFormat="1" applyFont="1" applyFill="1" applyProtection="1"/>
    <xf numFmtId="0" fontId="0" fillId="0" borderId="0" xfId="0" applyFill="1" applyProtection="1"/>
    <xf numFmtId="0" fontId="6" fillId="0" borderId="0" xfId="0" applyFont="1" applyFill="1" applyProtection="1"/>
    <xf numFmtId="0" fontId="3" fillId="0" borderId="0" xfId="0" applyFont="1" applyFill="1" applyProtection="1"/>
    <xf numFmtId="0" fontId="27" fillId="0" borderId="0" xfId="0" applyFont="1" applyFill="1" applyProtection="1"/>
    <xf numFmtId="3" fontId="23" fillId="0" borderId="0" xfId="0" applyNumberFormat="1" applyFont="1" applyFill="1" applyProtection="1"/>
    <xf numFmtId="3" fontId="26" fillId="11" borderId="10" xfId="5" applyNumberFormat="1" applyFont="1" applyBorder="1" applyAlignment="1" applyProtection="1">
      <alignment horizontal="left"/>
    </xf>
    <xf numFmtId="0" fontId="22" fillId="11" borderId="16" xfId="5" applyBorder="1" applyProtection="1"/>
    <xf numFmtId="0" fontId="22" fillId="0" borderId="0" xfId="5" applyFill="1" applyBorder="1" applyProtection="1"/>
    <xf numFmtId="0" fontId="17" fillId="0" borderId="0" xfId="0" applyFont="1" applyFill="1" applyProtection="1"/>
    <xf numFmtId="0" fontId="16" fillId="8" borderId="0" xfId="3" applyProtection="1"/>
    <xf numFmtId="0" fontId="18" fillId="9" borderId="15" xfId="4" applyAlignment="1" applyProtection="1">
      <alignment horizontal="center" vertical="center"/>
    </xf>
    <xf numFmtId="0" fontId="5" fillId="0" borderId="0" xfId="0" applyFont="1" applyFill="1" applyAlignment="1" applyProtection="1">
      <alignment vertical="center" wrapText="1"/>
    </xf>
    <xf numFmtId="0" fontId="16" fillId="0" borderId="0" xfId="3" applyFill="1" applyProtection="1"/>
    <xf numFmtId="0" fontId="3" fillId="0" borderId="0" xfId="0" applyFont="1" applyFill="1" applyAlignment="1" applyProtection="1">
      <alignment vertical="center" wrapText="1"/>
    </xf>
    <xf numFmtId="0" fontId="4" fillId="0" borderId="0" xfId="0" applyFont="1" applyFill="1" applyBorder="1" applyAlignment="1" applyProtection="1">
      <alignment horizontal="right" vertical="center" wrapText="1"/>
    </xf>
    <xf numFmtId="0" fontId="2" fillId="0" borderId="0" xfId="0" applyFont="1" applyFill="1" applyBorder="1" applyAlignment="1" applyProtection="1"/>
    <xf numFmtId="0" fontId="2" fillId="0" borderId="0" xfId="0" applyFont="1" applyFill="1" applyAlignment="1" applyProtection="1"/>
    <xf numFmtId="0" fontId="2" fillId="7" borderId="1" xfId="0" applyFont="1" applyFill="1" applyBorder="1" applyProtection="1"/>
    <xf numFmtId="0" fontId="0" fillId="7" borderId="2" xfId="0" applyFill="1" applyBorder="1" applyProtection="1"/>
    <xf numFmtId="0" fontId="0" fillId="7" borderId="3" xfId="0" applyFill="1" applyBorder="1" applyProtection="1"/>
    <xf numFmtId="0" fontId="12" fillId="3" borderId="10" xfId="0" applyFont="1" applyFill="1" applyBorder="1" applyAlignment="1" applyProtection="1">
      <alignment horizontal="center"/>
    </xf>
    <xf numFmtId="3" fontId="2" fillId="0" borderId="0" xfId="0" applyNumberFormat="1" applyFont="1" applyFill="1" applyProtection="1"/>
    <xf numFmtId="0" fontId="4" fillId="0" borderId="0" xfId="2" applyNumberFormat="1" applyFont="1" applyFill="1" applyBorder="1" applyAlignment="1" applyProtection="1">
      <alignment horizontal="right" vertical="center" wrapText="1"/>
    </xf>
    <xf numFmtId="0" fontId="0" fillId="7" borderId="4" xfId="0" applyFill="1" applyBorder="1" applyProtection="1"/>
    <xf numFmtId="0" fontId="0" fillId="7" borderId="0" xfId="0" applyFill="1" applyBorder="1" applyProtection="1"/>
    <xf numFmtId="2" fontId="0" fillId="7" borderId="0" xfId="0" applyNumberFormat="1" applyFill="1" applyBorder="1" applyAlignment="1" applyProtection="1">
      <alignment horizontal="center"/>
    </xf>
    <xf numFmtId="0" fontId="0" fillId="7" borderId="5" xfId="0" applyFill="1" applyBorder="1" applyProtection="1"/>
    <xf numFmtId="0" fontId="0" fillId="0" borderId="0" xfId="0" applyFill="1" applyAlignment="1" applyProtection="1">
      <alignment vertical="center"/>
    </xf>
    <xf numFmtId="0" fontId="11" fillId="0" borderId="0" xfId="0" applyFont="1" applyFill="1" applyProtection="1"/>
    <xf numFmtId="3" fontId="0" fillId="0" borderId="0" xfId="0" applyNumberFormat="1" applyFill="1" applyProtection="1"/>
    <xf numFmtId="2" fontId="17" fillId="7" borderId="0" xfId="0" applyNumberFormat="1" applyFont="1" applyFill="1" applyBorder="1" applyAlignment="1" applyProtection="1">
      <alignment horizontal="center"/>
    </xf>
    <xf numFmtId="0" fontId="4" fillId="0" borderId="0" xfId="0" applyFont="1" applyFill="1" applyAlignment="1" applyProtection="1">
      <alignment horizontal="center" vertical="center" wrapText="1"/>
    </xf>
    <xf numFmtId="164" fontId="0" fillId="7" borderId="0" xfId="0" applyNumberFormat="1" applyFill="1" applyBorder="1" applyAlignment="1" applyProtection="1">
      <alignment horizontal="center"/>
    </xf>
    <xf numFmtId="2" fontId="0" fillId="7" borderId="0" xfId="0" applyNumberFormat="1" applyFill="1" applyBorder="1" applyAlignment="1" applyProtection="1">
      <alignment horizontal="right"/>
    </xf>
    <xf numFmtId="0" fontId="0" fillId="0" borderId="0" xfId="0" applyProtection="1"/>
    <xf numFmtId="0" fontId="0" fillId="0" borderId="0" xfId="0" applyFill="1" applyAlignment="1" applyProtection="1">
      <alignment vertical="center" wrapText="1"/>
    </xf>
    <xf numFmtId="0" fontId="3" fillId="2" borderId="11" xfId="0" applyFont="1" applyFill="1" applyBorder="1" applyAlignment="1" applyProtection="1">
      <alignment horizontal="right" vertical="center" wrapText="1"/>
    </xf>
    <xf numFmtId="0" fontId="3" fillId="12" borderId="11" xfId="0" applyFont="1" applyFill="1" applyBorder="1" applyAlignment="1" applyProtection="1">
      <alignment horizontal="right" vertical="center" wrapText="1"/>
    </xf>
    <xf numFmtId="164" fontId="17" fillId="7" borderId="0" xfId="0" applyNumberFormat="1" applyFont="1" applyFill="1" applyBorder="1" applyAlignment="1" applyProtection="1">
      <alignment horizontal="center"/>
    </xf>
    <xf numFmtId="2" fontId="17" fillId="7" borderId="0" xfId="0" applyNumberFormat="1" applyFont="1" applyFill="1" applyBorder="1" applyAlignment="1" applyProtection="1">
      <alignment horizontal="right"/>
    </xf>
    <xf numFmtId="0" fontId="0" fillId="4" borderId="2" xfId="0" applyFill="1" applyBorder="1" applyAlignment="1" applyProtection="1">
      <alignment vertical="center"/>
    </xf>
    <xf numFmtId="0" fontId="3" fillId="2" borderId="12" xfId="0" applyFont="1" applyFill="1" applyBorder="1" applyAlignment="1" applyProtection="1">
      <alignment horizontal="right" vertical="center" wrapText="1"/>
    </xf>
    <xf numFmtId="0" fontId="3" fillId="12" borderId="12" xfId="0" applyFont="1" applyFill="1" applyBorder="1" applyAlignment="1" applyProtection="1">
      <alignment horizontal="right" vertical="center" wrapText="1"/>
    </xf>
    <xf numFmtId="0" fontId="0" fillId="7" borderId="0" xfId="0" applyFill="1" applyBorder="1" applyAlignment="1" applyProtection="1">
      <alignment horizontal="right"/>
    </xf>
    <xf numFmtId="0" fontId="0" fillId="0" borderId="7" xfId="0" applyFill="1" applyBorder="1" applyAlignment="1" applyProtection="1">
      <alignment vertical="center"/>
    </xf>
    <xf numFmtId="0" fontId="3" fillId="2" borderId="13" xfId="0" applyFont="1" applyFill="1" applyBorder="1" applyAlignment="1" applyProtection="1">
      <alignment horizontal="right" vertical="center" wrapText="1"/>
    </xf>
    <xf numFmtId="0" fontId="3" fillId="12" borderId="13" xfId="0" applyFont="1" applyFill="1" applyBorder="1" applyAlignment="1" applyProtection="1">
      <alignment horizontal="right" vertical="center" wrapText="1"/>
    </xf>
    <xf numFmtId="0" fontId="0" fillId="4" borderId="0" xfId="0" applyFill="1" applyBorder="1" applyAlignment="1" applyProtection="1">
      <alignment vertical="center"/>
    </xf>
    <xf numFmtId="0" fontId="23" fillId="0" borderId="0" xfId="0" applyFont="1" applyFill="1" applyAlignment="1" applyProtection="1">
      <alignment vertical="center" wrapText="1"/>
    </xf>
    <xf numFmtId="0" fontId="7" fillId="0" borderId="0" xfId="0" applyFont="1" applyFill="1" applyAlignment="1" applyProtection="1">
      <alignment horizontal="right" vertical="center" wrapText="1"/>
    </xf>
    <xf numFmtId="164" fontId="0" fillId="7" borderId="0" xfId="1" applyNumberFormat="1" applyFont="1" applyFill="1" applyBorder="1" applyAlignment="1" applyProtection="1">
      <alignment horizontal="right"/>
    </xf>
    <xf numFmtId="0" fontId="0" fillId="4" borderId="0" xfId="0" applyFill="1" applyAlignment="1" applyProtection="1">
      <alignment vertical="center"/>
    </xf>
    <xf numFmtId="164" fontId="17" fillId="7" borderId="0" xfId="1" applyNumberFormat="1" applyFont="1" applyFill="1" applyBorder="1" applyAlignment="1" applyProtection="1">
      <alignment horizontal="right"/>
    </xf>
    <xf numFmtId="165" fontId="3" fillId="2" borderId="11" xfId="2" applyNumberFormat="1" applyFont="1" applyFill="1" applyBorder="1" applyAlignment="1" applyProtection="1">
      <alignment horizontal="right" vertical="center" wrapText="1"/>
    </xf>
    <xf numFmtId="165" fontId="3" fillId="12" borderId="11" xfId="2" applyNumberFormat="1" applyFont="1" applyFill="1" applyBorder="1" applyAlignment="1" applyProtection="1">
      <alignment horizontal="right" vertical="center" wrapText="1"/>
    </xf>
    <xf numFmtId="0" fontId="2" fillId="7" borderId="4" xfId="0" applyFont="1" applyFill="1" applyBorder="1" applyProtection="1"/>
    <xf numFmtId="165" fontId="3" fillId="2" borderId="12" xfId="2" applyNumberFormat="1" applyFont="1" applyFill="1" applyBorder="1" applyAlignment="1" applyProtection="1">
      <alignment horizontal="right" vertical="center" wrapText="1"/>
    </xf>
    <xf numFmtId="165" fontId="3" fillId="12" borderId="12" xfId="2" applyNumberFormat="1" applyFont="1" applyFill="1" applyBorder="1" applyAlignment="1" applyProtection="1">
      <alignment horizontal="right" vertical="center" wrapText="1"/>
    </xf>
    <xf numFmtId="0" fontId="0" fillId="0" borderId="0" xfId="0" applyFont="1" applyFill="1" applyAlignment="1" applyProtection="1">
      <alignment vertical="center"/>
    </xf>
    <xf numFmtId="0" fontId="0" fillId="4" borderId="7" xfId="0" applyFill="1" applyBorder="1" applyAlignment="1" applyProtection="1">
      <alignment vertical="center"/>
    </xf>
    <xf numFmtId="165" fontId="3" fillId="2" borderId="13" xfId="2" applyNumberFormat="1" applyFont="1" applyFill="1" applyBorder="1" applyAlignment="1" applyProtection="1">
      <alignment horizontal="right" vertical="center" wrapText="1"/>
    </xf>
    <xf numFmtId="165" fontId="3" fillId="12" borderId="13" xfId="2" applyNumberFormat="1" applyFont="1" applyFill="1" applyBorder="1" applyAlignment="1" applyProtection="1">
      <alignment horizontal="right" vertical="center" wrapText="1"/>
    </xf>
    <xf numFmtId="0" fontId="2" fillId="0" borderId="0" xfId="0" applyFont="1" applyFill="1" applyAlignment="1" applyProtection="1">
      <alignment vertical="center" wrapText="1"/>
    </xf>
    <xf numFmtId="165" fontId="4" fillId="0" borderId="0" xfId="2" applyNumberFormat="1" applyFont="1" applyFill="1" applyBorder="1" applyAlignment="1" applyProtection="1">
      <alignment horizontal="right" vertical="center" wrapText="1"/>
    </xf>
    <xf numFmtId="9" fontId="0" fillId="7" borderId="0" xfId="1" applyFont="1" applyFill="1" applyBorder="1" applyProtection="1"/>
    <xf numFmtId="3" fontId="0" fillId="7" borderId="0" xfId="0" applyNumberFormat="1" applyFill="1" applyBorder="1" applyProtection="1"/>
    <xf numFmtId="0" fontId="0" fillId="7" borderId="6" xfId="0" applyFill="1" applyBorder="1" applyProtection="1"/>
    <xf numFmtId="0" fontId="0" fillId="7" borderId="7" xfId="0" applyFill="1" applyBorder="1" applyProtection="1"/>
    <xf numFmtId="0" fontId="0" fillId="7" borderId="8" xfId="0" applyFill="1" applyBorder="1" applyProtection="1"/>
    <xf numFmtId="0" fontId="0" fillId="4" borderId="2" xfId="0" applyFill="1" applyBorder="1" applyAlignment="1" applyProtection="1">
      <alignment vertical="center" wrapText="1"/>
    </xf>
    <xf numFmtId="0" fontId="5" fillId="0" borderId="0" xfId="0" applyFont="1" applyFill="1" applyAlignment="1" applyProtection="1">
      <alignment vertical="center"/>
    </xf>
    <xf numFmtId="0" fontId="0" fillId="7" borderId="0" xfId="0" applyFill="1" applyProtection="1"/>
    <xf numFmtId="0" fontId="0" fillId="7" borderId="4" xfId="0" applyFont="1" applyFill="1" applyBorder="1" applyProtection="1"/>
    <xf numFmtId="164" fontId="0" fillId="7" borderId="0" xfId="0" applyNumberFormat="1" applyFill="1" applyBorder="1" applyAlignment="1" applyProtection="1">
      <alignment horizontal="right"/>
    </xf>
    <xf numFmtId="3" fontId="17" fillId="7" borderId="0" xfId="0" applyNumberFormat="1" applyFont="1" applyFill="1" applyBorder="1" applyProtection="1"/>
    <xf numFmtId="164" fontId="17" fillId="7" borderId="0" xfId="0" applyNumberFormat="1" applyFont="1" applyFill="1" applyBorder="1" applyAlignment="1" applyProtection="1">
      <alignment horizontal="right"/>
    </xf>
    <xf numFmtId="2" fontId="0" fillId="7" borderId="0" xfId="0" applyNumberFormat="1" applyFill="1" applyBorder="1" applyProtection="1"/>
    <xf numFmtId="9" fontId="17" fillId="7" borderId="0" xfId="1" applyFont="1" applyFill="1" applyBorder="1" applyProtection="1"/>
    <xf numFmtId="164" fontId="0" fillId="7" borderId="0" xfId="0" applyNumberFormat="1" applyFill="1" applyBorder="1" applyProtection="1"/>
    <xf numFmtId="0" fontId="0" fillId="7" borderId="4" xfId="0" applyFont="1" applyFill="1" applyBorder="1" applyAlignment="1" applyProtection="1">
      <alignment wrapText="1"/>
    </xf>
    <xf numFmtId="164" fontId="0" fillId="7" borderId="0" xfId="0" applyNumberFormat="1" applyFill="1" applyProtection="1"/>
    <xf numFmtId="164" fontId="17" fillId="7" borderId="0" xfId="0" applyNumberFormat="1" applyFont="1" applyFill="1" applyBorder="1" applyProtection="1"/>
    <xf numFmtId="164" fontId="17" fillId="7" borderId="0" xfId="0" applyNumberFormat="1" applyFont="1" applyFill="1" applyProtection="1"/>
    <xf numFmtId="2" fontId="17" fillId="7" borderId="0" xfId="0" applyNumberFormat="1" applyFont="1" applyFill="1" applyBorder="1" applyProtection="1"/>
    <xf numFmtId="164" fontId="0" fillId="7" borderId="0" xfId="1" applyNumberFormat="1" applyFont="1" applyFill="1" applyBorder="1" applyProtection="1"/>
    <xf numFmtId="0" fontId="0" fillId="4" borderId="2" xfId="0" applyFont="1" applyFill="1" applyBorder="1" applyAlignment="1" applyProtection="1">
      <alignment vertical="center"/>
    </xf>
    <xf numFmtId="0" fontId="0" fillId="4" borderId="0" xfId="0" applyFont="1" applyFill="1" applyAlignment="1" applyProtection="1">
      <alignment vertical="center" wrapText="1"/>
    </xf>
    <xf numFmtId="9" fontId="0" fillId="7" borderId="0" xfId="1" applyNumberFormat="1" applyFont="1" applyFill="1" applyBorder="1" applyProtection="1"/>
    <xf numFmtId="0" fontId="0" fillId="4" borderId="7"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wrapText="1"/>
    </xf>
    <xf numFmtId="3" fontId="11" fillId="0" borderId="0" xfId="0" applyNumberFormat="1" applyFont="1" applyFill="1" applyProtection="1"/>
    <xf numFmtId="2" fontId="17" fillId="7" borderId="7" xfId="0" applyNumberFormat="1" applyFont="1" applyFill="1" applyBorder="1" applyProtection="1"/>
    <xf numFmtId="0" fontId="2" fillId="0" borderId="0" xfId="0" applyFont="1" applyFill="1" applyAlignment="1" applyProtection="1">
      <alignment horizontal="left" wrapText="1"/>
    </xf>
    <xf numFmtId="165" fontId="3" fillId="2" borderId="10" xfId="2" applyNumberFormat="1" applyFont="1" applyFill="1" applyBorder="1" applyAlignment="1" applyProtection="1">
      <alignment horizontal="right" vertical="center" wrapText="1"/>
    </xf>
    <xf numFmtId="165" fontId="3" fillId="12" borderId="10" xfId="2" applyNumberFormat="1" applyFont="1" applyFill="1" applyBorder="1" applyAlignment="1" applyProtection="1">
      <alignment horizontal="right" vertical="center" wrapText="1"/>
    </xf>
    <xf numFmtId="0" fontId="12" fillId="0" borderId="0" xfId="0" applyFont="1" applyFill="1" applyProtection="1"/>
    <xf numFmtId="165" fontId="0" fillId="0" borderId="0" xfId="0" applyNumberFormat="1" applyFill="1" applyProtection="1"/>
    <xf numFmtId="3" fontId="8" fillId="0" borderId="0" xfId="0" applyNumberFormat="1" applyFont="1" applyFill="1" applyAlignment="1" applyProtection="1">
      <alignment horizontal="right" vertical="center" wrapText="1"/>
    </xf>
    <xf numFmtId="3" fontId="0" fillId="0" borderId="0" xfId="0" applyNumberFormat="1" applyFill="1" applyBorder="1" applyProtection="1"/>
    <xf numFmtId="0" fontId="0" fillId="0" borderId="0" xfId="0" applyFill="1" applyBorder="1" applyProtection="1"/>
    <xf numFmtId="165" fontId="0" fillId="2" borderId="12" xfId="2" applyNumberFormat="1" applyFont="1" applyFill="1" applyBorder="1" applyAlignment="1" applyProtection="1"/>
    <xf numFmtId="165" fontId="0" fillId="12" borderId="12" xfId="2" applyNumberFormat="1" applyFont="1" applyFill="1" applyBorder="1" applyAlignment="1" applyProtection="1"/>
    <xf numFmtId="43" fontId="0" fillId="0" borderId="0" xfId="2" applyFont="1" applyFill="1" applyProtection="1"/>
    <xf numFmtId="0" fontId="0" fillId="4" borderId="0" xfId="0" applyFill="1" applyBorder="1" applyAlignment="1" applyProtection="1">
      <alignment vertical="center" wrapText="1"/>
    </xf>
    <xf numFmtId="0" fontId="0" fillId="4" borderId="7" xfId="0" applyFill="1" applyBorder="1" applyAlignment="1" applyProtection="1">
      <alignment vertical="center" wrapText="1"/>
    </xf>
    <xf numFmtId="165" fontId="0" fillId="2" borderId="13" xfId="2" applyNumberFormat="1" applyFont="1" applyFill="1" applyBorder="1" applyAlignment="1" applyProtection="1"/>
    <xf numFmtId="165" fontId="0" fillId="12" borderId="13" xfId="2" applyNumberFormat="1" applyFont="1" applyFill="1" applyBorder="1" applyAlignment="1" applyProtection="1"/>
    <xf numFmtId="3" fontId="8" fillId="0" borderId="0" xfId="0" applyNumberFormat="1"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0" fillId="4" borderId="0" xfId="0" applyFill="1" applyAlignment="1" applyProtection="1">
      <alignment vertical="center" wrapText="1"/>
    </xf>
    <xf numFmtId="0" fontId="2" fillId="0" borderId="14" xfId="0" applyFont="1" applyFill="1" applyBorder="1" applyAlignment="1" applyProtection="1">
      <alignment vertical="center" wrapText="1"/>
    </xf>
    <xf numFmtId="165" fontId="4" fillId="0" borderId="14" xfId="2" applyNumberFormat="1" applyFont="1" applyFill="1" applyBorder="1" applyAlignment="1" applyProtection="1">
      <alignment horizontal="right" vertical="center" wrapText="1"/>
    </xf>
    <xf numFmtId="3" fontId="12" fillId="0" borderId="14" xfId="0" applyNumberFormat="1" applyFont="1" applyFill="1" applyBorder="1" applyProtection="1"/>
    <xf numFmtId="3" fontId="0" fillId="0" borderId="14" xfId="0" applyNumberFormat="1" applyFill="1" applyBorder="1" applyProtection="1"/>
    <xf numFmtId="0" fontId="0" fillId="0" borderId="14" xfId="0" applyFill="1" applyBorder="1" applyProtection="1"/>
    <xf numFmtId="3" fontId="7" fillId="0" borderId="0" xfId="0" applyNumberFormat="1" applyFont="1" applyFill="1" applyAlignment="1" applyProtection="1">
      <alignment horizontal="right" vertical="center" wrapText="1"/>
    </xf>
    <xf numFmtId="0" fontId="8" fillId="0" borderId="0" xfId="0" applyFont="1" applyFill="1" applyAlignment="1" applyProtection="1">
      <alignment horizontal="right" vertical="center" wrapText="1"/>
    </xf>
    <xf numFmtId="0" fontId="18" fillId="9" borderId="15" xfId="4" applyAlignment="1" applyProtection="1">
      <alignment horizontal="left"/>
    </xf>
    <xf numFmtId="3" fontId="18" fillId="9" borderId="15" xfId="4" applyNumberFormat="1" applyAlignment="1" applyProtection="1">
      <alignment horizontal="center"/>
    </xf>
  </cellXfs>
  <cellStyles count="7">
    <cellStyle name="God" xfId="3" builtinId="26"/>
    <cellStyle name="Komma" xfId="2" builtinId="3"/>
    <cellStyle name="Kontroller celle" xfId="4" builtinId="23"/>
    <cellStyle name="Link" xfId="6" builtinId="8"/>
    <cellStyle name="Normal" xfId="0" builtinId="0"/>
    <cellStyle name="Procent" xfId="1" builtinId="5"/>
    <cellStyle name="Ugyldig" xfId="5" builtinId="27"/>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A830272-D0B7-46FB-96F5-B993CC48705C}" type="doc">
      <dgm:prSet loTypeId="urn:microsoft.com/office/officeart/2008/layout/HorizontalMultiLevelHierarchy" loCatId="hierarchy" qsTypeId="urn:microsoft.com/office/officeart/2005/8/quickstyle/simple1" qsCatId="simple" csTypeId="urn:microsoft.com/office/officeart/2005/8/colors/accent1_2" csCatId="accent1" phldr="1"/>
      <dgm:spPr/>
      <dgm:t>
        <a:bodyPr/>
        <a:lstStyle/>
        <a:p>
          <a:endParaRPr lang="da-DK"/>
        </a:p>
      </dgm:t>
    </dgm:pt>
    <dgm:pt modelId="{9F86526F-B2E4-4AFC-BA74-1B6524C3513F}">
      <dgm:prSet phldrT="[Tekst]" custT="1"/>
      <dgm:spPr>
        <a:xfrm>
          <a:off x="0" y="1859136"/>
          <a:ext cx="1527347" cy="487636"/>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Afkastningsgrad</a:t>
          </a:r>
        </a:p>
      </dgm:t>
    </dgm:pt>
    <dgm:pt modelId="{04D23CB6-5612-418B-8870-64C012D3A425}" type="parTrans" cxnId="{15804CF3-0583-47C8-9625-DAF9C97A42BD}">
      <dgm:prSet/>
      <dgm:spPr/>
      <dgm:t>
        <a:bodyPr/>
        <a:lstStyle/>
        <a:p>
          <a:endParaRPr lang="da-DK"/>
        </a:p>
      </dgm:t>
    </dgm:pt>
    <dgm:pt modelId="{95560D8C-304B-4BBA-888D-9D3407718D80}" type="sibTrans" cxnId="{15804CF3-0583-47C8-9625-DAF9C97A42BD}">
      <dgm:prSet/>
      <dgm:spPr/>
      <dgm:t>
        <a:bodyPr/>
        <a:lstStyle/>
        <a:p>
          <a:endParaRPr lang="da-DK"/>
        </a:p>
      </dgm:t>
    </dgm:pt>
    <dgm:pt modelId="{E3D0CD35-638B-4B6B-B24F-276865EA88F9}">
      <dgm:prSet phldrT="[Tekst]" custT="1"/>
      <dgm:spPr>
        <a:xfrm>
          <a:off x="1313781" y="963518"/>
          <a:ext cx="1102769" cy="425955"/>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Overskudsgrad</a:t>
          </a:r>
        </a:p>
      </dgm:t>
    </dgm:pt>
    <dgm:pt modelId="{CAB44F12-F0BB-49C2-B20F-1EBA58D3A465}" type="parTrans" cxnId="{2B7934F9-7A5C-4FEF-99C9-1E2EE400AB9B}">
      <dgm:prSet/>
      <dgm:spPr>
        <a:xfrm>
          <a:off x="1007491" y="1176495"/>
          <a:ext cx="306290" cy="926458"/>
        </a:xfrm>
        <a:noFill/>
        <a:ln w="25400" cap="flat" cmpd="sng" algn="ctr">
          <a:solidFill>
            <a:srgbClr val="4F81BD">
              <a:shade val="6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32AC9065-07DE-4153-8141-F531CC6E00F2}" type="sibTrans" cxnId="{2B7934F9-7A5C-4FEF-99C9-1E2EE400AB9B}">
      <dgm:prSet/>
      <dgm:spPr/>
      <dgm:t>
        <a:bodyPr/>
        <a:lstStyle/>
        <a:p>
          <a:endParaRPr lang="da-DK"/>
        </a:p>
      </dgm:t>
    </dgm:pt>
    <dgm:pt modelId="{1CAE202B-99AA-48C6-9867-99E32E229DD6}">
      <dgm:prSet phldrT="[Tekst]" custT="1"/>
      <dgm:spPr>
        <a:xfrm>
          <a:off x="1199162" y="2497448"/>
          <a:ext cx="1554261" cy="551751"/>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Aktivernes omsætningshastighed</a:t>
          </a:r>
        </a:p>
      </dgm:t>
    </dgm:pt>
    <dgm:pt modelId="{142597D4-6F79-4B97-808C-B4D2E7427044}" type="parTrans" cxnId="{F3ACE883-3133-4A70-9C8E-E4464AC1B635}">
      <dgm:prSet/>
      <dgm:spPr>
        <a:xfrm>
          <a:off x="1007491" y="2102954"/>
          <a:ext cx="191670" cy="670369"/>
        </a:xfrm>
        <a:noFill/>
        <a:ln w="25400" cap="flat" cmpd="sng" algn="ctr">
          <a:solidFill>
            <a:srgbClr val="4F81BD">
              <a:shade val="6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B65CBE32-A484-4AC9-B066-F419F98C6954}" type="sibTrans" cxnId="{F3ACE883-3133-4A70-9C8E-E4464AC1B635}">
      <dgm:prSet/>
      <dgm:spPr/>
      <dgm:t>
        <a:bodyPr/>
        <a:lstStyle/>
        <a:p>
          <a:endParaRPr lang="da-DK"/>
        </a:p>
      </dgm:t>
    </dgm:pt>
    <dgm:pt modelId="{B1DB98E2-1911-4E15-AAA7-50D816346B71}">
      <dgm:prSet phldrT="[Tekst]" custT="1"/>
      <dgm:spPr>
        <a:xfrm>
          <a:off x="2671868" y="366656"/>
          <a:ext cx="1295905" cy="455826"/>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Dækningsgrad</a:t>
          </a:r>
        </a:p>
      </dgm:t>
    </dgm:pt>
    <dgm:pt modelId="{DBB285AC-F712-49B2-B7AC-E7415D129A77}" type="parTrans" cxnId="{DFEFAC30-CAED-45B1-829A-2AD1EF328D4C}">
      <dgm:prSet/>
      <dgm:spPr>
        <a:xfrm>
          <a:off x="2416551" y="594569"/>
          <a:ext cx="255317" cy="581926"/>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00F134C1-66DD-4359-A2A9-569E531DD761}" type="sibTrans" cxnId="{DFEFAC30-CAED-45B1-829A-2AD1EF328D4C}">
      <dgm:prSet/>
      <dgm:spPr/>
      <dgm:t>
        <a:bodyPr/>
        <a:lstStyle/>
        <a:p>
          <a:endParaRPr lang="da-DK"/>
        </a:p>
      </dgm:t>
    </dgm:pt>
    <dgm:pt modelId="{00190904-D0CE-4378-B77B-EC39036A7FC3}">
      <dgm:prSet phldrT="[Tekst]" custT="1"/>
      <dgm:spPr>
        <a:xfrm>
          <a:off x="2684589" y="1969076"/>
          <a:ext cx="1172539" cy="440407"/>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Kapacitetsgrad</a:t>
          </a:r>
        </a:p>
      </dgm:t>
    </dgm:pt>
    <dgm:pt modelId="{856116D0-3CB6-4C4C-91BA-54340873FD2E}" type="parTrans" cxnId="{CB3B3EA6-C785-41EB-91A0-BF4D991BB215}">
      <dgm:prSet/>
      <dgm:spPr>
        <a:xfrm>
          <a:off x="2416551" y="1176495"/>
          <a:ext cx="268037" cy="1012784"/>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ABF62F27-2497-4EFE-924D-F7042B6A9DAA}" type="sibTrans" cxnId="{CB3B3EA6-C785-41EB-91A0-BF4D991BB215}">
      <dgm:prSet/>
      <dgm:spPr/>
      <dgm:t>
        <a:bodyPr/>
        <a:lstStyle/>
        <a:p>
          <a:endParaRPr lang="da-DK"/>
        </a:p>
      </dgm:t>
    </dgm:pt>
    <dgm:pt modelId="{54EF661E-9494-4892-A6DD-1BDA0C8C41BB}">
      <dgm:prSet custT="1"/>
      <dgm:spPr>
        <a:xfrm>
          <a:off x="4183205" y="0"/>
          <a:ext cx="1844039" cy="296242"/>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Ændrede salgspriser</a:t>
          </a:r>
        </a:p>
      </dgm:t>
    </dgm:pt>
    <dgm:pt modelId="{CFDCEF31-3965-4005-9C8D-F7D8FF97CBEF}" type="parTrans" cxnId="{F7A74851-4CA1-420C-843E-87B15AA5A45D}">
      <dgm:prSet/>
      <dgm:spPr>
        <a:xfrm>
          <a:off x="3967773" y="148121"/>
          <a:ext cx="215432" cy="446447"/>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DF78AAED-56A7-406D-80D7-4F960AB8AD4A}" type="sibTrans" cxnId="{F7A74851-4CA1-420C-843E-87B15AA5A45D}">
      <dgm:prSet/>
      <dgm:spPr/>
      <dgm:t>
        <a:bodyPr/>
        <a:lstStyle/>
        <a:p>
          <a:endParaRPr lang="da-DK"/>
        </a:p>
      </dgm:t>
    </dgm:pt>
    <dgm:pt modelId="{67275CFF-CDD7-4FFB-9960-72D4B95F2D9A}">
      <dgm:prSet custT="1"/>
      <dgm:spPr>
        <a:xfrm>
          <a:off x="4180414" y="423875"/>
          <a:ext cx="1854586" cy="393428"/>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Ændrede stykomkostninger pr. enhed - fx foderforbrug</a:t>
          </a:r>
        </a:p>
      </dgm:t>
    </dgm:pt>
    <dgm:pt modelId="{16D39597-93E0-4828-88A4-81E076AA075A}" type="parTrans" cxnId="{952EEEC1-CF88-4DB6-BADC-242B92596A85}">
      <dgm:prSet/>
      <dgm:spPr>
        <a:xfrm>
          <a:off x="3967773" y="548849"/>
          <a:ext cx="212640" cy="91440"/>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5E7DE7B6-FD82-4607-9379-080B9CDB1E82}" type="sibTrans" cxnId="{952EEEC1-CF88-4DB6-BADC-242B92596A85}">
      <dgm:prSet/>
      <dgm:spPr/>
      <dgm:t>
        <a:bodyPr/>
        <a:lstStyle/>
        <a:p>
          <a:endParaRPr lang="da-DK"/>
        </a:p>
      </dgm:t>
    </dgm:pt>
    <dgm:pt modelId="{DA77237B-2C80-462E-A51B-564BBB006713}">
      <dgm:prSet custT="1"/>
      <dgm:spPr>
        <a:xfrm>
          <a:off x="4181306" y="941517"/>
          <a:ext cx="1834304" cy="373625"/>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Ændret produktions-sammensætning </a:t>
          </a:r>
        </a:p>
      </dgm:t>
    </dgm:pt>
    <dgm:pt modelId="{4E122053-5615-4141-84DD-F252A3E9BE1A}" type="parTrans" cxnId="{C3716C50-ABB2-44A3-879C-43ABAA4E1FB2}">
      <dgm:prSet/>
      <dgm:spPr>
        <a:xfrm>
          <a:off x="3967773" y="594569"/>
          <a:ext cx="213532" cy="533760"/>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0B64FBAA-8E5E-47EC-9577-0196FADB068B}" type="sibTrans" cxnId="{C3716C50-ABB2-44A3-879C-43ABAA4E1FB2}">
      <dgm:prSet/>
      <dgm:spPr/>
      <dgm:t>
        <a:bodyPr/>
        <a:lstStyle/>
        <a:p>
          <a:endParaRPr lang="da-DK"/>
        </a:p>
      </dgm:t>
    </dgm:pt>
    <dgm:pt modelId="{F344DE88-7E0C-4684-8F3F-7A4875B2D907}">
      <dgm:prSet custT="1"/>
      <dgm:spPr>
        <a:xfrm>
          <a:off x="4187861" y="1360171"/>
          <a:ext cx="1849498" cy="378335"/>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Ændret produktivitet - fx fravæn-nede pr. kuld og kuld pr. årsso</a:t>
          </a:r>
        </a:p>
      </dgm:t>
    </dgm:pt>
    <dgm:pt modelId="{60DE6FED-E1A1-4DAF-ADF7-0DD34BB9CE6E}" type="parTrans" cxnId="{F874B4FD-FE35-471A-98C7-96A97C9F2A81}">
      <dgm:prSet/>
      <dgm:spPr>
        <a:xfrm>
          <a:off x="3967773" y="594569"/>
          <a:ext cx="220087" cy="954769"/>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8903AC14-C5D7-4808-9566-033CC80B217C}" type="sibTrans" cxnId="{F874B4FD-FE35-471A-98C7-96A97C9F2A81}">
      <dgm:prSet/>
      <dgm:spPr/>
      <dgm:t>
        <a:bodyPr/>
        <a:lstStyle/>
        <a:p>
          <a:endParaRPr lang="da-DK"/>
        </a:p>
      </dgm:t>
    </dgm:pt>
    <dgm:pt modelId="{BCCD7E93-C24E-4817-82CD-0F84F26269F2}">
      <dgm:prSet phldrT="[Tekst]" custT="1"/>
      <dgm:spPr>
        <a:xfrm>
          <a:off x="4167039" y="1895547"/>
          <a:ext cx="1433899" cy="328669"/>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Vedligehold</a:t>
          </a:r>
        </a:p>
      </dgm:t>
    </dgm:pt>
    <dgm:pt modelId="{3AAD7E49-568C-49CA-ADE3-EB7AEEC42CED}" type="parTrans" cxnId="{D6B68DF3-5957-4ACE-BEF9-0F7AC6AE4292}">
      <dgm:prSet/>
      <dgm:spPr>
        <a:xfrm>
          <a:off x="3857129" y="2059882"/>
          <a:ext cx="309910" cy="129397"/>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76AF1430-53EC-41CC-B208-7B3024BA4717}" type="sibTrans" cxnId="{D6B68DF3-5957-4ACE-BEF9-0F7AC6AE4292}">
      <dgm:prSet/>
      <dgm:spPr/>
      <dgm:t>
        <a:bodyPr/>
        <a:lstStyle/>
        <a:p>
          <a:endParaRPr lang="da-DK"/>
        </a:p>
      </dgm:t>
    </dgm:pt>
    <dgm:pt modelId="{E158EA9D-7AA3-4406-8163-42FDFF8D2D35}">
      <dgm:prSet phldrT="[Tekst]" custT="1"/>
      <dgm:spPr>
        <a:xfrm>
          <a:off x="4156032" y="2342602"/>
          <a:ext cx="1443722" cy="254647"/>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Energi</a:t>
          </a:r>
        </a:p>
      </dgm:t>
    </dgm:pt>
    <dgm:pt modelId="{CD3249BB-9FDF-47B8-922F-3F07308A327C}" type="parTrans" cxnId="{D9E49CC5-26F3-4C71-BCAB-244F89B1B36A}">
      <dgm:prSet/>
      <dgm:spPr>
        <a:xfrm>
          <a:off x="3857129" y="2189280"/>
          <a:ext cx="298903" cy="280645"/>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C1627971-B659-4B01-B943-2BFF39E243C4}" type="sibTrans" cxnId="{D9E49CC5-26F3-4C71-BCAB-244F89B1B36A}">
      <dgm:prSet/>
      <dgm:spPr/>
      <dgm:t>
        <a:bodyPr/>
        <a:lstStyle/>
        <a:p>
          <a:endParaRPr lang="da-DK"/>
        </a:p>
      </dgm:t>
    </dgm:pt>
    <dgm:pt modelId="{4A0CCB90-9BF6-4A33-B752-F4F2FF764057}">
      <dgm:prSet phldrT="[Tekst]" custT="1"/>
      <dgm:spPr>
        <a:xfrm>
          <a:off x="4176147" y="2708163"/>
          <a:ext cx="1431072" cy="272767"/>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Maskinomkostninger</a:t>
          </a:r>
        </a:p>
      </dgm:t>
    </dgm:pt>
    <dgm:pt modelId="{80513141-8C6F-497A-8298-63081C0A069F}" type="parTrans" cxnId="{1FB83A7A-2E7C-4A37-BFFD-F485C8010B41}">
      <dgm:prSet/>
      <dgm:spPr>
        <a:xfrm>
          <a:off x="3857129" y="2189280"/>
          <a:ext cx="319018" cy="655267"/>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2806524E-4BF0-420C-92CA-4DCA93994721}" type="sibTrans" cxnId="{1FB83A7A-2E7C-4A37-BFFD-F485C8010B41}">
      <dgm:prSet/>
      <dgm:spPr/>
      <dgm:t>
        <a:bodyPr/>
        <a:lstStyle/>
        <a:p>
          <a:endParaRPr lang="da-DK"/>
        </a:p>
      </dgm:t>
    </dgm:pt>
    <dgm:pt modelId="{7D9778B4-078E-479B-A15D-8C29E9A4A325}" type="pres">
      <dgm:prSet presAssocID="{4A830272-D0B7-46FB-96F5-B993CC48705C}" presName="Name0" presStyleCnt="0">
        <dgm:presLayoutVars>
          <dgm:chPref val="1"/>
          <dgm:dir/>
          <dgm:animOne val="branch"/>
          <dgm:animLvl val="lvl"/>
          <dgm:resizeHandles val="exact"/>
        </dgm:presLayoutVars>
      </dgm:prSet>
      <dgm:spPr/>
      <dgm:t>
        <a:bodyPr/>
        <a:lstStyle/>
        <a:p>
          <a:endParaRPr lang="da-DK"/>
        </a:p>
      </dgm:t>
    </dgm:pt>
    <dgm:pt modelId="{AFA84782-890F-4DAA-8AB3-0960949A4901}" type="pres">
      <dgm:prSet presAssocID="{9F86526F-B2E4-4AFC-BA74-1B6524C3513F}" presName="root1" presStyleCnt="0"/>
      <dgm:spPr/>
    </dgm:pt>
    <dgm:pt modelId="{0A291536-3985-49B4-AE54-6A2F3BBEE46A}" type="pres">
      <dgm:prSet presAssocID="{9F86526F-B2E4-4AFC-BA74-1B6524C3513F}" presName="LevelOneTextNode" presStyleLbl="node0" presStyleIdx="0" presStyleCnt="1" custAng="5400000" custScaleX="181058" custScaleY="107749" custLinFactNeighborX="-98878" custLinFactNeighborY="-4957">
        <dgm:presLayoutVars>
          <dgm:chPref val="3"/>
        </dgm:presLayoutVars>
      </dgm:prSet>
      <dgm:spPr>
        <a:prstGeom prst="rect">
          <a:avLst/>
        </a:prstGeom>
      </dgm:spPr>
      <dgm:t>
        <a:bodyPr/>
        <a:lstStyle/>
        <a:p>
          <a:endParaRPr lang="da-DK"/>
        </a:p>
      </dgm:t>
    </dgm:pt>
    <dgm:pt modelId="{E3B3A1CE-E55B-44B8-BD49-70C0E904CBB6}" type="pres">
      <dgm:prSet presAssocID="{9F86526F-B2E4-4AFC-BA74-1B6524C3513F}" presName="level2hierChild" presStyleCnt="0"/>
      <dgm:spPr/>
    </dgm:pt>
    <dgm:pt modelId="{95E0DA6B-500B-4077-B7E4-1E4542A1BAD3}" type="pres">
      <dgm:prSet presAssocID="{CAB44F12-F0BB-49C2-B20F-1EBA58D3A465}" presName="conn2-1" presStyleLbl="parChTrans1D2" presStyleIdx="0" presStyleCnt="2"/>
      <dgm:spPr>
        <a:custGeom>
          <a:avLst/>
          <a:gdLst/>
          <a:ahLst/>
          <a:cxnLst/>
          <a:rect l="0" t="0" r="0" b="0"/>
          <a:pathLst>
            <a:path>
              <a:moveTo>
                <a:pt x="0" y="926458"/>
              </a:moveTo>
              <a:lnTo>
                <a:pt x="153145" y="926458"/>
              </a:lnTo>
              <a:lnTo>
                <a:pt x="153145" y="0"/>
              </a:lnTo>
              <a:lnTo>
                <a:pt x="306290" y="0"/>
              </a:lnTo>
            </a:path>
          </a:pathLst>
        </a:custGeom>
      </dgm:spPr>
      <dgm:t>
        <a:bodyPr/>
        <a:lstStyle/>
        <a:p>
          <a:endParaRPr lang="da-DK"/>
        </a:p>
      </dgm:t>
    </dgm:pt>
    <dgm:pt modelId="{9D8BFF92-C609-4FB5-99D6-A4A1A44ACFAC}" type="pres">
      <dgm:prSet presAssocID="{CAB44F12-F0BB-49C2-B20F-1EBA58D3A465}" presName="connTx" presStyleLbl="parChTrans1D2" presStyleIdx="0" presStyleCnt="2"/>
      <dgm:spPr/>
      <dgm:t>
        <a:bodyPr/>
        <a:lstStyle/>
        <a:p>
          <a:endParaRPr lang="da-DK"/>
        </a:p>
      </dgm:t>
    </dgm:pt>
    <dgm:pt modelId="{59B5FFAF-5D25-4AAC-B9D3-D3F014939552}" type="pres">
      <dgm:prSet presAssocID="{E3D0CD35-638B-4B6B-B24F-276865EA88F9}" presName="root2" presStyleCnt="0"/>
      <dgm:spPr/>
    </dgm:pt>
    <dgm:pt modelId="{F2632D48-DE2D-47AB-A4EA-1C969EED43C1}" type="pres">
      <dgm:prSet presAssocID="{E3D0CD35-638B-4B6B-B24F-276865EA88F9}" presName="LevelTwoTextNode" presStyleLbl="node2" presStyleIdx="0" presStyleCnt="2" custScaleX="141976" custScaleY="158156" custLinFactY="-24575" custLinFactNeighborX="400" custLinFactNeighborY="-100000">
        <dgm:presLayoutVars>
          <dgm:chPref val="3"/>
        </dgm:presLayoutVars>
      </dgm:prSet>
      <dgm:spPr>
        <a:prstGeom prst="rect">
          <a:avLst/>
        </a:prstGeom>
      </dgm:spPr>
      <dgm:t>
        <a:bodyPr/>
        <a:lstStyle/>
        <a:p>
          <a:endParaRPr lang="da-DK"/>
        </a:p>
      </dgm:t>
    </dgm:pt>
    <dgm:pt modelId="{78A5686A-7EC7-453E-9405-801F2694B5D8}" type="pres">
      <dgm:prSet presAssocID="{E3D0CD35-638B-4B6B-B24F-276865EA88F9}" presName="level3hierChild" presStyleCnt="0"/>
      <dgm:spPr/>
    </dgm:pt>
    <dgm:pt modelId="{44BC2FDB-AE25-4DCE-A89D-98FF39D4CC88}" type="pres">
      <dgm:prSet presAssocID="{DBB285AC-F712-49B2-B7AC-E7415D129A77}" presName="conn2-1" presStyleLbl="parChTrans1D3" presStyleIdx="0" presStyleCnt="2"/>
      <dgm:spPr>
        <a:custGeom>
          <a:avLst/>
          <a:gdLst/>
          <a:ahLst/>
          <a:cxnLst/>
          <a:rect l="0" t="0" r="0" b="0"/>
          <a:pathLst>
            <a:path>
              <a:moveTo>
                <a:pt x="0" y="581926"/>
              </a:moveTo>
              <a:lnTo>
                <a:pt x="127658" y="581926"/>
              </a:lnTo>
              <a:lnTo>
                <a:pt x="127658" y="0"/>
              </a:lnTo>
              <a:lnTo>
                <a:pt x="255317" y="0"/>
              </a:lnTo>
            </a:path>
          </a:pathLst>
        </a:custGeom>
      </dgm:spPr>
      <dgm:t>
        <a:bodyPr/>
        <a:lstStyle/>
        <a:p>
          <a:endParaRPr lang="da-DK"/>
        </a:p>
      </dgm:t>
    </dgm:pt>
    <dgm:pt modelId="{C3FB4B5B-FC54-442F-9DE3-BD1B2180AD18}" type="pres">
      <dgm:prSet presAssocID="{DBB285AC-F712-49B2-B7AC-E7415D129A77}" presName="connTx" presStyleLbl="parChTrans1D3" presStyleIdx="0" presStyleCnt="2"/>
      <dgm:spPr/>
      <dgm:t>
        <a:bodyPr/>
        <a:lstStyle/>
        <a:p>
          <a:endParaRPr lang="da-DK"/>
        </a:p>
      </dgm:t>
    </dgm:pt>
    <dgm:pt modelId="{E41FB377-8993-48A7-8BAC-56E10E39EB4D}" type="pres">
      <dgm:prSet presAssocID="{B1DB98E2-1911-4E15-AAA7-50D816346B71}" presName="root2" presStyleCnt="0"/>
      <dgm:spPr/>
    </dgm:pt>
    <dgm:pt modelId="{9ACF69B0-9600-4929-B0C3-FF2D131AB212}" type="pres">
      <dgm:prSet presAssocID="{B1DB98E2-1911-4E15-AAA7-50D816346B71}" presName="LevelTwoTextNode" presStyleLbl="node3" presStyleIdx="0" presStyleCnt="2" custScaleX="146697" custScaleY="169247" custLinFactNeighborX="9302" custLinFactNeighborY="-85040">
        <dgm:presLayoutVars>
          <dgm:chPref val="3"/>
        </dgm:presLayoutVars>
      </dgm:prSet>
      <dgm:spPr>
        <a:prstGeom prst="rect">
          <a:avLst/>
        </a:prstGeom>
      </dgm:spPr>
      <dgm:t>
        <a:bodyPr/>
        <a:lstStyle/>
        <a:p>
          <a:endParaRPr lang="da-DK"/>
        </a:p>
      </dgm:t>
    </dgm:pt>
    <dgm:pt modelId="{32CACE59-601E-4EB5-90ED-636F3CAA146C}" type="pres">
      <dgm:prSet presAssocID="{B1DB98E2-1911-4E15-AAA7-50D816346B71}" presName="level3hierChild" presStyleCnt="0"/>
      <dgm:spPr/>
    </dgm:pt>
    <dgm:pt modelId="{09F4885E-D1D6-4727-9929-9FFF6629B901}" type="pres">
      <dgm:prSet presAssocID="{CFDCEF31-3965-4005-9C8D-F7D8FF97CBEF}" presName="conn2-1" presStyleLbl="parChTrans1D4" presStyleIdx="0" presStyleCnt="7"/>
      <dgm:spPr>
        <a:custGeom>
          <a:avLst/>
          <a:gdLst/>
          <a:ahLst/>
          <a:cxnLst/>
          <a:rect l="0" t="0" r="0" b="0"/>
          <a:pathLst>
            <a:path>
              <a:moveTo>
                <a:pt x="0" y="446447"/>
              </a:moveTo>
              <a:lnTo>
                <a:pt x="107716" y="446447"/>
              </a:lnTo>
              <a:lnTo>
                <a:pt x="107716" y="0"/>
              </a:lnTo>
              <a:lnTo>
                <a:pt x="215432" y="0"/>
              </a:lnTo>
            </a:path>
          </a:pathLst>
        </a:custGeom>
      </dgm:spPr>
      <dgm:t>
        <a:bodyPr/>
        <a:lstStyle/>
        <a:p>
          <a:endParaRPr lang="da-DK"/>
        </a:p>
      </dgm:t>
    </dgm:pt>
    <dgm:pt modelId="{C9E015B8-E8AA-44A9-A3F3-5395B1AE3F62}" type="pres">
      <dgm:prSet presAssocID="{CFDCEF31-3965-4005-9C8D-F7D8FF97CBEF}" presName="connTx" presStyleLbl="parChTrans1D4" presStyleIdx="0" presStyleCnt="7"/>
      <dgm:spPr/>
      <dgm:t>
        <a:bodyPr/>
        <a:lstStyle/>
        <a:p>
          <a:endParaRPr lang="da-DK"/>
        </a:p>
      </dgm:t>
    </dgm:pt>
    <dgm:pt modelId="{D481F1E7-36C7-4FD3-9E10-0A6AB29D774A}" type="pres">
      <dgm:prSet presAssocID="{54EF661E-9494-4892-A6DD-1BDA0C8C41BB}" presName="root2" presStyleCnt="0"/>
      <dgm:spPr/>
    </dgm:pt>
    <dgm:pt modelId="{3FBED843-204F-425D-BC35-C76244D6DF00}" type="pres">
      <dgm:prSet presAssocID="{54EF661E-9494-4892-A6DD-1BDA0C8C41BB}" presName="LevelTwoTextNode" presStyleLbl="node4" presStyleIdx="0" presStyleCnt="7" custScaleX="208746" custScaleY="109994" custLinFactNeighborX="13689" custLinFactNeighborY="-5073">
        <dgm:presLayoutVars>
          <dgm:chPref val="3"/>
        </dgm:presLayoutVars>
      </dgm:prSet>
      <dgm:spPr>
        <a:prstGeom prst="rect">
          <a:avLst/>
        </a:prstGeom>
      </dgm:spPr>
      <dgm:t>
        <a:bodyPr/>
        <a:lstStyle/>
        <a:p>
          <a:endParaRPr lang="da-DK"/>
        </a:p>
      </dgm:t>
    </dgm:pt>
    <dgm:pt modelId="{82758FBE-0423-4309-BB81-40D3E8BA7CA2}" type="pres">
      <dgm:prSet presAssocID="{54EF661E-9494-4892-A6DD-1BDA0C8C41BB}" presName="level3hierChild" presStyleCnt="0"/>
      <dgm:spPr/>
    </dgm:pt>
    <dgm:pt modelId="{5616E0E5-0151-4DED-B64E-D62DF620E47E}" type="pres">
      <dgm:prSet presAssocID="{16D39597-93E0-4828-88A4-81E076AA075A}" presName="conn2-1" presStyleLbl="parChTrans1D4" presStyleIdx="1" presStyleCnt="7"/>
      <dgm:spPr>
        <a:custGeom>
          <a:avLst/>
          <a:gdLst/>
          <a:ahLst/>
          <a:cxnLst/>
          <a:rect l="0" t="0" r="0" b="0"/>
          <a:pathLst>
            <a:path>
              <a:moveTo>
                <a:pt x="0" y="45720"/>
              </a:moveTo>
              <a:lnTo>
                <a:pt x="106320" y="45720"/>
              </a:lnTo>
              <a:lnTo>
                <a:pt x="106320" y="71740"/>
              </a:lnTo>
              <a:lnTo>
                <a:pt x="212640" y="71740"/>
              </a:lnTo>
            </a:path>
          </a:pathLst>
        </a:custGeom>
      </dgm:spPr>
      <dgm:t>
        <a:bodyPr/>
        <a:lstStyle/>
        <a:p>
          <a:endParaRPr lang="da-DK"/>
        </a:p>
      </dgm:t>
    </dgm:pt>
    <dgm:pt modelId="{F092588B-1010-43CA-BEBB-E2C7265D2386}" type="pres">
      <dgm:prSet presAssocID="{16D39597-93E0-4828-88A4-81E076AA075A}" presName="connTx" presStyleLbl="parChTrans1D4" presStyleIdx="1" presStyleCnt="7"/>
      <dgm:spPr/>
      <dgm:t>
        <a:bodyPr/>
        <a:lstStyle/>
        <a:p>
          <a:endParaRPr lang="da-DK"/>
        </a:p>
      </dgm:t>
    </dgm:pt>
    <dgm:pt modelId="{70629BFC-091B-48D9-BFE5-1E685517DBE0}" type="pres">
      <dgm:prSet presAssocID="{67275CFF-CDD7-4FFB-9960-72D4B95F2D9A}" presName="root2" presStyleCnt="0"/>
      <dgm:spPr/>
    </dgm:pt>
    <dgm:pt modelId="{505CF31B-179E-4A7C-8139-D920D8CA2D3A}" type="pres">
      <dgm:prSet presAssocID="{67275CFF-CDD7-4FFB-9960-72D4B95F2D9A}" presName="LevelTwoTextNode" presStyleLbl="node4" presStyleIdx="1" presStyleCnt="7" custScaleX="209940" custScaleY="146079" custLinFactNeighborX="13373" custLinFactNeighborY="21725">
        <dgm:presLayoutVars>
          <dgm:chPref val="3"/>
        </dgm:presLayoutVars>
      </dgm:prSet>
      <dgm:spPr>
        <a:prstGeom prst="rect">
          <a:avLst/>
        </a:prstGeom>
      </dgm:spPr>
      <dgm:t>
        <a:bodyPr/>
        <a:lstStyle/>
        <a:p>
          <a:endParaRPr lang="da-DK"/>
        </a:p>
      </dgm:t>
    </dgm:pt>
    <dgm:pt modelId="{7572E376-7DAB-42EA-8B78-84E7BEF57400}" type="pres">
      <dgm:prSet presAssocID="{67275CFF-CDD7-4FFB-9960-72D4B95F2D9A}" presName="level3hierChild" presStyleCnt="0"/>
      <dgm:spPr/>
    </dgm:pt>
    <dgm:pt modelId="{46E94361-A62F-4733-A91A-8CBE4DE52304}" type="pres">
      <dgm:prSet presAssocID="{4E122053-5615-4141-84DD-F252A3E9BE1A}" presName="conn2-1" presStyleLbl="parChTrans1D4" presStyleIdx="2" presStyleCnt="7"/>
      <dgm:spPr>
        <a:custGeom>
          <a:avLst/>
          <a:gdLst/>
          <a:ahLst/>
          <a:cxnLst/>
          <a:rect l="0" t="0" r="0" b="0"/>
          <a:pathLst>
            <a:path>
              <a:moveTo>
                <a:pt x="0" y="0"/>
              </a:moveTo>
              <a:lnTo>
                <a:pt x="106766" y="0"/>
              </a:lnTo>
              <a:lnTo>
                <a:pt x="106766" y="533760"/>
              </a:lnTo>
              <a:lnTo>
                <a:pt x="213532" y="533760"/>
              </a:lnTo>
            </a:path>
          </a:pathLst>
        </a:custGeom>
      </dgm:spPr>
      <dgm:t>
        <a:bodyPr/>
        <a:lstStyle/>
        <a:p>
          <a:endParaRPr lang="da-DK"/>
        </a:p>
      </dgm:t>
    </dgm:pt>
    <dgm:pt modelId="{253E9713-6056-427C-B127-EA25CA847553}" type="pres">
      <dgm:prSet presAssocID="{4E122053-5615-4141-84DD-F252A3E9BE1A}" presName="connTx" presStyleLbl="parChTrans1D4" presStyleIdx="2" presStyleCnt="7"/>
      <dgm:spPr/>
      <dgm:t>
        <a:bodyPr/>
        <a:lstStyle/>
        <a:p>
          <a:endParaRPr lang="da-DK"/>
        </a:p>
      </dgm:t>
    </dgm:pt>
    <dgm:pt modelId="{52C91585-5886-4847-9B1E-FD6A04EB2263}" type="pres">
      <dgm:prSet presAssocID="{DA77237B-2C80-462E-A51B-564BBB006713}" presName="root2" presStyleCnt="0"/>
      <dgm:spPr/>
    </dgm:pt>
    <dgm:pt modelId="{9DB9E077-3230-4724-A971-2ECD000AE6A9}" type="pres">
      <dgm:prSet presAssocID="{DA77237B-2C80-462E-A51B-564BBB006713}" presName="LevelTwoTextNode" presStyleLbl="node4" presStyleIdx="2" presStyleCnt="7" custScaleX="207644" custScaleY="138726" custLinFactNeighborX="13474" custLinFactNeighborY="42845">
        <dgm:presLayoutVars>
          <dgm:chPref val="3"/>
        </dgm:presLayoutVars>
      </dgm:prSet>
      <dgm:spPr>
        <a:prstGeom prst="rect">
          <a:avLst/>
        </a:prstGeom>
      </dgm:spPr>
      <dgm:t>
        <a:bodyPr/>
        <a:lstStyle/>
        <a:p>
          <a:endParaRPr lang="da-DK"/>
        </a:p>
      </dgm:t>
    </dgm:pt>
    <dgm:pt modelId="{0628D5A2-CA6A-4A8C-B661-AFAE5D4C9AF2}" type="pres">
      <dgm:prSet presAssocID="{DA77237B-2C80-462E-A51B-564BBB006713}" presName="level3hierChild" presStyleCnt="0"/>
      <dgm:spPr/>
    </dgm:pt>
    <dgm:pt modelId="{DC0D6F14-A6C9-4458-AF65-3237AFCC8E76}" type="pres">
      <dgm:prSet presAssocID="{60DE6FED-E1A1-4DAF-ADF7-0DD34BB9CE6E}" presName="conn2-1" presStyleLbl="parChTrans1D4" presStyleIdx="3" presStyleCnt="7"/>
      <dgm:spPr>
        <a:custGeom>
          <a:avLst/>
          <a:gdLst/>
          <a:ahLst/>
          <a:cxnLst/>
          <a:rect l="0" t="0" r="0" b="0"/>
          <a:pathLst>
            <a:path>
              <a:moveTo>
                <a:pt x="0" y="0"/>
              </a:moveTo>
              <a:lnTo>
                <a:pt x="110043" y="0"/>
              </a:lnTo>
              <a:lnTo>
                <a:pt x="110043" y="954769"/>
              </a:lnTo>
              <a:lnTo>
                <a:pt x="220087" y="954769"/>
              </a:lnTo>
            </a:path>
          </a:pathLst>
        </a:custGeom>
      </dgm:spPr>
      <dgm:t>
        <a:bodyPr/>
        <a:lstStyle/>
        <a:p>
          <a:endParaRPr lang="da-DK"/>
        </a:p>
      </dgm:t>
    </dgm:pt>
    <dgm:pt modelId="{8A5CCCED-E996-43D4-B9E2-267929BB1D76}" type="pres">
      <dgm:prSet presAssocID="{60DE6FED-E1A1-4DAF-ADF7-0DD34BB9CE6E}" presName="connTx" presStyleLbl="parChTrans1D4" presStyleIdx="3" presStyleCnt="7"/>
      <dgm:spPr/>
      <dgm:t>
        <a:bodyPr/>
        <a:lstStyle/>
        <a:p>
          <a:endParaRPr lang="da-DK"/>
        </a:p>
      </dgm:t>
    </dgm:pt>
    <dgm:pt modelId="{B8A7CFE2-E048-4EE8-BFBF-02411DCAD18E}" type="pres">
      <dgm:prSet presAssocID="{F344DE88-7E0C-4684-8F3F-7A4875B2D907}" presName="root2" presStyleCnt="0"/>
      <dgm:spPr/>
    </dgm:pt>
    <dgm:pt modelId="{C2531114-6C53-44E4-AC7C-F532D22B73CF}" type="pres">
      <dgm:prSet presAssocID="{F344DE88-7E0C-4684-8F3F-7A4875B2D907}" presName="LevelTwoTextNode" presStyleLbl="node4" presStyleIdx="3" presStyleCnt="7" custScaleX="209364" custScaleY="192274" custLinFactNeighborX="14216" custLinFactNeighborY="34564">
        <dgm:presLayoutVars>
          <dgm:chPref val="3"/>
        </dgm:presLayoutVars>
      </dgm:prSet>
      <dgm:spPr>
        <a:prstGeom prst="rect">
          <a:avLst/>
        </a:prstGeom>
      </dgm:spPr>
      <dgm:t>
        <a:bodyPr/>
        <a:lstStyle/>
        <a:p>
          <a:endParaRPr lang="da-DK"/>
        </a:p>
      </dgm:t>
    </dgm:pt>
    <dgm:pt modelId="{9B36C60A-24B0-4248-B217-0376EFA70B73}" type="pres">
      <dgm:prSet presAssocID="{F344DE88-7E0C-4684-8F3F-7A4875B2D907}" presName="level3hierChild" presStyleCnt="0"/>
      <dgm:spPr/>
    </dgm:pt>
    <dgm:pt modelId="{BDAC8A43-282D-44D8-87E6-B280C3427C2D}" type="pres">
      <dgm:prSet presAssocID="{856116D0-3CB6-4C4C-91BA-54340873FD2E}" presName="conn2-1" presStyleLbl="parChTrans1D3" presStyleIdx="1" presStyleCnt="2"/>
      <dgm:spPr>
        <a:custGeom>
          <a:avLst/>
          <a:gdLst/>
          <a:ahLst/>
          <a:cxnLst/>
          <a:rect l="0" t="0" r="0" b="0"/>
          <a:pathLst>
            <a:path>
              <a:moveTo>
                <a:pt x="0" y="0"/>
              </a:moveTo>
              <a:lnTo>
                <a:pt x="134018" y="0"/>
              </a:lnTo>
              <a:lnTo>
                <a:pt x="134018" y="1012784"/>
              </a:lnTo>
              <a:lnTo>
                <a:pt x="268037" y="1012784"/>
              </a:lnTo>
            </a:path>
          </a:pathLst>
        </a:custGeom>
      </dgm:spPr>
      <dgm:t>
        <a:bodyPr/>
        <a:lstStyle/>
        <a:p>
          <a:endParaRPr lang="da-DK"/>
        </a:p>
      </dgm:t>
    </dgm:pt>
    <dgm:pt modelId="{1B69C9E6-29ED-4DC3-8372-5CDD423118CA}" type="pres">
      <dgm:prSet presAssocID="{856116D0-3CB6-4C4C-91BA-54340873FD2E}" presName="connTx" presStyleLbl="parChTrans1D3" presStyleIdx="1" presStyleCnt="2"/>
      <dgm:spPr/>
      <dgm:t>
        <a:bodyPr/>
        <a:lstStyle/>
        <a:p>
          <a:endParaRPr lang="da-DK"/>
        </a:p>
      </dgm:t>
    </dgm:pt>
    <dgm:pt modelId="{BB1A79DC-A922-4F6E-B604-89AFDFE0EC3F}" type="pres">
      <dgm:prSet presAssocID="{00190904-D0CE-4378-B77B-EC39036A7FC3}" presName="root2" presStyleCnt="0"/>
      <dgm:spPr/>
    </dgm:pt>
    <dgm:pt modelId="{D595E266-DBA5-464D-84D7-467A5E106B48}" type="pres">
      <dgm:prSet presAssocID="{00190904-D0CE-4378-B77B-EC39036A7FC3}" presName="LevelTwoTextNode" presStyleLbl="node3" presStyleIdx="1" presStyleCnt="2" custScaleX="132732" custScaleY="163522" custLinFactNeighborX="10742" custLinFactNeighborY="-6996">
        <dgm:presLayoutVars>
          <dgm:chPref val="3"/>
        </dgm:presLayoutVars>
      </dgm:prSet>
      <dgm:spPr>
        <a:prstGeom prst="rect">
          <a:avLst/>
        </a:prstGeom>
      </dgm:spPr>
      <dgm:t>
        <a:bodyPr/>
        <a:lstStyle/>
        <a:p>
          <a:endParaRPr lang="da-DK"/>
        </a:p>
      </dgm:t>
    </dgm:pt>
    <dgm:pt modelId="{D4A5F895-3B4E-4500-A649-780CB8670522}" type="pres">
      <dgm:prSet presAssocID="{00190904-D0CE-4378-B77B-EC39036A7FC3}" presName="level3hierChild" presStyleCnt="0"/>
      <dgm:spPr/>
    </dgm:pt>
    <dgm:pt modelId="{CA0208BD-C01F-4E55-9DA0-CB316C508AE2}" type="pres">
      <dgm:prSet presAssocID="{3AAD7E49-568C-49CA-ADE3-EB7AEEC42CED}" presName="conn2-1" presStyleLbl="parChTrans1D4" presStyleIdx="4" presStyleCnt="7"/>
      <dgm:spPr>
        <a:custGeom>
          <a:avLst/>
          <a:gdLst/>
          <a:ahLst/>
          <a:cxnLst/>
          <a:rect l="0" t="0" r="0" b="0"/>
          <a:pathLst>
            <a:path>
              <a:moveTo>
                <a:pt x="0" y="129397"/>
              </a:moveTo>
              <a:lnTo>
                <a:pt x="154955" y="129397"/>
              </a:lnTo>
              <a:lnTo>
                <a:pt x="154955" y="0"/>
              </a:lnTo>
              <a:lnTo>
                <a:pt x="309910" y="0"/>
              </a:lnTo>
            </a:path>
          </a:pathLst>
        </a:custGeom>
      </dgm:spPr>
      <dgm:t>
        <a:bodyPr/>
        <a:lstStyle/>
        <a:p>
          <a:endParaRPr lang="da-DK"/>
        </a:p>
      </dgm:t>
    </dgm:pt>
    <dgm:pt modelId="{A23D22F4-6ED7-48D1-B2F2-8FA1FD731108}" type="pres">
      <dgm:prSet presAssocID="{3AAD7E49-568C-49CA-ADE3-EB7AEEC42CED}" presName="connTx" presStyleLbl="parChTrans1D4" presStyleIdx="4" presStyleCnt="7"/>
      <dgm:spPr/>
      <dgm:t>
        <a:bodyPr/>
        <a:lstStyle/>
        <a:p>
          <a:endParaRPr lang="da-DK"/>
        </a:p>
      </dgm:t>
    </dgm:pt>
    <dgm:pt modelId="{964407ED-7AB3-4866-AA7E-BC79F3B89B9D}" type="pres">
      <dgm:prSet presAssocID="{BCCD7E93-C24E-4817-82CD-0F84F26269F2}" presName="root2" presStyleCnt="0"/>
      <dgm:spPr/>
    </dgm:pt>
    <dgm:pt modelId="{6F3FA095-FC57-47D4-96F0-555BF74F03DA}" type="pres">
      <dgm:prSet presAssocID="{BCCD7E93-C24E-4817-82CD-0F84F26269F2}" presName="LevelTwoTextNode" presStyleLbl="node4" presStyleIdx="4" presStyleCnt="7" custScaleX="162318" custScaleY="122034" custLinFactNeighborX="25824" custLinFactNeighborY="67873">
        <dgm:presLayoutVars>
          <dgm:chPref val="3"/>
        </dgm:presLayoutVars>
      </dgm:prSet>
      <dgm:spPr>
        <a:prstGeom prst="rect">
          <a:avLst/>
        </a:prstGeom>
      </dgm:spPr>
      <dgm:t>
        <a:bodyPr/>
        <a:lstStyle/>
        <a:p>
          <a:endParaRPr lang="da-DK"/>
        </a:p>
      </dgm:t>
    </dgm:pt>
    <dgm:pt modelId="{17CC9DDE-0FDC-4DC6-8ED0-D80A9E48DAF3}" type="pres">
      <dgm:prSet presAssocID="{BCCD7E93-C24E-4817-82CD-0F84F26269F2}" presName="level3hierChild" presStyleCnt="0"/>
      <dgm:spPr/>
    </dgm:pt>
    <dgm:pt modelId="{15D94FC7-B64B-4E54-8CF0-9FE254A005FC}" type="pres">
      <dgm:prSet presAssocID="{CD3249BB-9FDF-47B8-922F-3F07308A327C}" presName="conn2-1" presStyleLbl="parChTrans1D4" presStyleIdx="5" presStyleCnt="7"/>
      <dgm:spPr>
        <a:custGeom>
          <a:avLst/>
          <a:gdLst/>
          <a:ahLst/>
          <a:cxnLst/>
          <a:rect l="0" t="0" r="0" b="0"/>
          <a:pathLst>
            <a:path>
              <a:moveTo>
                <a:pt x="0" y="0"/>
              </a:moveTo>
              <a:lnTo>
                <a:pt x="149451" y="0"/>
              </a:lnTo>
              <a:lnTo>
                <a:pt x="149451" y="280645"/>
              </a:lnTo>
              <a:lnTo>
                <a:pt x="298903" y="280645"/>
              </a:lnTo>
            </a:path>
          </a:pathLst>
        </a:custGeom>
      </dgm:spPr>
      <dgm:t>
        <a:bodyPr/>
        <a:lstStyle/>
        <a:p>
          <a:endParaRPr lang="da-DK"/>
        </a:p>
      </dgm:t>
    </dgm:pt>
    <dgm:pt modelId="{2898FB8E-C016-4C73-B55A-E1FD444AC3B5}" type="pres">
      <dgm:prSet presAssocID="{CD3249BB-9FDF-47B8-922F-3F07308A327C}" presName="connTx" presStyleLbl="parChTrans1D4" presStyleIdx="5" presStyleCnt="7"/>
      <dgm:spPr/>
      <dgm:t>
        <a:bodyPr/>
        <a:lstStyle/>
        <a:p>
          <a:endParaRPr lang="da-DK"/>
        </a:p>
      </dgm:t>
    </dgm:pt>
    <dgm:pt modelId="{3E60538C-DA5B-4D5C-9690-699CD2776678}" type="pres">
      <dgm:prSet presAssocID="{E158EA9D-7AA3-4406-8163-42FDFF8D2D35}" presName="root2" presStyleCnt="0"/>
      <dgm:spPr/>
    </dgm:pt>
    <dgm:pt modelId="{9B7DA826-0986-4540-A2BA-85E422FC0E32}" type="pres">
      <dgm:prSet presAssocID="{E158EA9D-7AA3-4406-8163-42FDFF8D2D35}" presName="LevelTwoTextNode" presStyleLbl="node4" presStyleIdx="5" presStyleCnt="7" custScaleX="163430" custScaleY="94550" custLinFactNeighborX="24578" custLinFactNeighborY="86829">
        <dgm:presLayoutVars>
          <dgm:chPref val="3"/>
        </dgm:presLayoutVars>
      </dgm:prSet>
      <dgm:spPr>
        <a:prstGeom prst="rect">
          <a:avLst/>
        </a:prstGeom>
      </dgm:spPr>
      <dgm:t>
        <a:bodyPr/>
        <a:lstStyle/>
        <a:p>
          <a:endParaRPr lang="da-DK"/>
        </a:p>
      </dgm:t>
    </dgm:pt>
    <dgm:pt modelId="{62C94ACF-7EB7-4CBA-A22B-C4AE53FC9A5D}" type="pres">
      <dgm:prSet presAssocID="{E158EA9D-7AA3-4406-8163-42FDFF8D2D35}" presName="level3hierChild" presStyleCnt="0"/>
      <dgm:spPr/>
    </dgm:pt>
    <dgm:pt modelId="{FA197DC4-165C-48A6-AF23-2D9A2E1389E4}" type="pres">
      <dgm:prSet presAssocID="{80513141-8C6F-497A-8298-63081C0A069F}" presName="conn2-1" presStyleLbl="parChTrans1D4" presStyleIdx="6" presStyleCnt="7"/>
      <dgm:spPr>
        <a:custGeom>
          <a:avLst/>
          <a:gdLst/>
          <a:ahLst/>
          <a:cxnLst/>
          <a:rect l="0" t="0" r="0" b="0"/>
          <a:pathLst>
            <a:path>
              <a:moveTo>
                <a:pt x="0" y="0"/>
              </a:moveTo>
              <a:lnTo>
                <a:pt x="159509" y="0"/>
              </a:lnTo>
              <a:lnTo>
                <a:pt x="159509" y="655267"/>
              </a:lnTo>
              <a:lnTo>
                <a:pt x="319018" y="655267"/>
              </a:lnTo>
            </a:path>
          </a:pathLst>
        </a:custGeom>
      </dgm:spPr>
      <dgm:t>
        <a:bodyPr/>
        <a:lstStyle/>
        <a:p>
          <a:endParaRPr lang="da-DK"/>
        </a:p>
      </dgm:t>
    </dgm:pt>
    <dgm:pt modelId="{3F829A78-E16C-43F5-B601-7A7FBC089DDC}" type="pres">
      <dgm:prSet presAssocID="{80513141-8C6F-497A-8298-63081C0A069F}" presName="connTx" presStyleLbl="parChTrans1D4" presStyleIdx="6" presStyleCnt="7"/>
      <dgm:spPr/>
      <dgm:t>
        <a:bodyPr/>
        <a:lstStyle/>
        <a:p>
          <a:endParaRPr lang="da-DK"/>
        </a:p>
      </dgm:t>
    </dgm:pt>
    <dgm:pt modelId="{885FCA52-0E52-4812-B067-0C097A2C0337}" type="pres">
      <dgm:prSet presAssocID="{4A0CCB90-9BF6-4A33-B752-F4F2FF764057}" presName="root2" presStyleCnt="0"/>
      <dgm:spPr/>
    </dgm:pt>
    <dgm:pt modelId="{B3BC9631-DC6C-4F70-9F94-AF412284C4B2}" type="pres">
      <dgm:prSet presAssocID="{4A0CCB90-9BF6-4A33-B752-F4F2FF764057}" presName="LevelTwoTextNode" presStyleLbl="node4" presStyleIdx="6" presStyleCnt="7" custScaleX="161998" custScaleY="101278" custLinFactY="3011" custLinFactNeighborX="26855" custLinFactNeighborY="100000">
        <dgm:presLayoutVars>
          <dgm:chPref val="3"/>
        </dgm:presLayoutVars>
      </dgm:prSet>
      <dgm:spPr>
        <a:prstGeom prst="rect">
          <a:avLst/>
        </a:prstGeom>
      </dgm:spPr>
      <dgm:t>
        <a:bodyPr/>
        <a:lstStyle/>
        <a:p>
          <a:endParaRPr lang="da-DK"/>
        </a:p>
      </dgm:t>
    </dgm:pt>
    <dgm:pt modelId="{F65E65E4-5D69-41E6-9378-76F3AE6C305A}" type="pres">
      <dgm:prSet presAssocID="{4A0CCB90-9BF6-4A33-B752-F4F2FF764057}" presName="level3hierChild" presStyleCnt="0"/>
      <dgm:spPr/>
    </dgm:pt>
    <dgm:pt modelId="{F8AE55E1-9C12-4683-A496-399A31C3082C}" type="pres">
      <dgm:prSet presAssocID="{142597D4-6F79-4B97-808C-B4D2E7427044}" presName="conn2-1" presStyleLbl="parChTrans1D2" presStyleIdx="1" presStyleCnt="2"/>
      <dgm:spPr>
        <a:custGeom>
          <a:avLst/>
          <a:gdLst/>
          <a:ahLst/>
          <a:cxnLst/>
          <a:rect l="0" t="0" r="0" b="0"/>
          <a:pathLst>
            <a:path>
              <a:moveTo>
                <a:pt x="0" y="0"/>
              </a:moveTo>
              <a:lnTo>
                <a:pt x="95835" y="0"/>
              </a:lnTo>
              <a:lnTo>
                <a:pt x="95835" y="670369"/>
              </a:lnTo>
              <a:lnTo>
                <a:pt x="191670" y="670369"/>
              </a:lnTo>
            </a:path>
          </a:pathLst>
        </a:custGeom>
      </dgm:spPr>
      <dgm:t>
        <a:bodyPr/>
        <a:lstStyle/>
        <a:p>
          <a:endParaRPr lang="da-DK"/>
        </a:p>
      </dgm:t>
    </dgm:pt>
    <dgm:pt modelId="{51A5E5B9-68D8-4DD2-AB56-C0AAD02A8A30}" type="pres">
      <dgm:prSet presAssocID="{142597D4-6F79-4B97-808C-B4D2E7427044}" presName="connTx" presStyleLbl="parChTrans1D2" presStyleIdx="1" presStyleCnt="2"/>
      <dgm:spPr/>
      <dgm:t>
        <a:bodyPr/>
        <a:lstStyle/>
        <a:p>
          <a:endParaRPr lang="da-DK"/>
        </a:p>
      </dgm:t>
    </dgm:pt>
    <dgm:pt modelId="{15105361-8072-4320-BA97-38E237D4C978}" type="pres">
      <dgm:prSet presAssocID="{1CAE202B-99AA-48C6-9867-99E32E229DD6}" presName="root2" presStyleCnt="0"/>
      <dgm:spPr/>
    </dgm:pt>
    <dgm:pt modelId="{C46CBC3A-87F7-4706-A83F-95A92A1AA808}" type="pres">
      <dgm:prSet presAssocID="{1CAE202B-99AA-48C6-9867-99E32E229DD6}" presName="LevelTwoTextNode" presStyleLbl="node2" presStyleIdx="1" presStyleCnt="2" custScaleX="193156" custScaleY="204864" custLinFactNeighborX="-12575" custLinFactNeighborY="83937">
        <dgm:presLayoutVars>
          <dgm:chPref val="3"/>
        </dgm:presLayoutVars>
      </dgm:prSet>
      <dgm:spPr>
        <a:prstGeom prst="rect">
          <a:avLst/>
        </a:prstGeom>
      </dgm:spPr>
      <dgm:t>
        <a:bodyPr/>
        <a:lstStyle/>
        <a:p>
          <a:endParaRPr lang="da-DK"/>
        </a:p>
      </dgm:t>
    </dgm:pt>
    <dgm:pt modelId="{BD80DC8B-716F-40A7-8329-8068E48ADB7F}" type="pres">
      <dgm:prSet presAssocID="{1CAE202B-99AA-48C6-9867-99E32E229DD6}" presName="level3hierChild" presStyleCnt="0"/>
      <dgm:spPr/>
    </dgm:pt>
  </dgm:ptLst>
  <dgm:cxnLst>
    <dgm:cxn modelId="{12821515-ACE6-415D-8B48-E7725CEF1108}" type="presOf" srcId="{4A830272-D0B7-46FB-96F5-B993CC48705C}" destId="{7D9778B4-078E-479B-A15D-8C29E9A4A325}" srcOrd="0" destOrd="0" presId="urn:microsoft.com/office/officeart/2008/layout/HorizontalMultiLevelHierarchy"/>
    <dgm:cxn modelId="{CB3B3EA6-C785-41EB-91A0-BF4D991BB215}" srcId="{E3D0CD35-638B-4B6B-B24F-276865EA88F9}" destId="{00190904-D0CE-4378-B77B-EC39036A7FC3}" srcOrd="1" destOrd="0" parTransId="{856116D0-3CB6-4C4C-91BA-54340873FD2E}" sibTransId="{ABF62F27-2497-4EFE-924D-F7042B6A9DAA}"/>
    <dgm:cxn modelId="{0300A932-2EE5-473D-B8ED-BFABBD26DB1E}" type="presOf" srcId="{DA77237B-2C80-462E-A51B-564BBB006713}" destId="{9DB9E077-3230-4724-A971-2ECD000AE6A9}" srcOrd="0" destOrd="0" presId="urn:microsoft.com/office/officeart/2008/layout/HorizontalMultiLevelHierarchy"/>
    <dgm:cxn modelId="{1D1EEEE4-F73E-49F9-A2A0-64194194A670}" type="presOf" srcId="{E158EA9D-7AA3-4406-8163-42FDFF8D2D35}" destId="{9B7DA826-0986-4540-A2BA-85E422FC0E32}" srcOrd="0" destOrd="0" presId="urn:microsoft.com/office/officeart/2008/layout/HorizontalMultiLevelHierarchy"/>
    <dgm:cxn modelId="{D6B68DF3-5957-4ACE-BEF9-0F7AC6AE4292}" srcId="{00190904-D0CE-4378-B77B-EC39036A7FC3}" destId="{BCCD7E93-C24E-4817-82CD-0F84F26269F2}" srcOrd="0" destOrd="0" parTransId="{3AAD7E49-568C-49CA-ADE3-EB7AEEC42CED}" sibTransId="{76AF1430-53EC-41CC-B208-7B3024BA4717}"/>
    <dgm:cxn modelId="{1FB83A7A-2E7C-4A37-BFFD-F485C8010B41}" srcId="{00190904-D0CE-4378-B77B-EC39036A7FC3}" destId="{4A0CCB90-9BF6-4A33-B752-F4F2FF764057}" srcOrd="2" destOrd="0" parTransId="{80513141-8C6F-497A-8298-63081C0A069F}" sibTransId="{2806524E-4BF0-420C-92CA-4DCA93994721}"/>
    <dgm:cxn modelId="{D9E49CC5-26F3-4C71-BCAB-244F89B1B36A}" srcId="{00190904-D0CE-4378-B77B-EC39036A7FC3}" destId="{E158EA9D-7AA3-4406-8163-42FDFF8D2D35}" srcOrd="1" destOrd="0" parTransId="{CD3249BB-9FDF-47B8-922F-3F07308A327C}" sibTransId="{C1627971-B659-4B01-B943-2BFF39E243C4}"/>
    <dgm:cxn modelId="{ADAEDCE3-CA7E-403C-9731-16094C6A9197}" type="presOf" srcId="{00190904-D0CE-4378-B77B-EC39036A7FC3}" destId="{D595E266-DBA5-464D-84D7-467A5E106B48}" srcOrd="0" destOrd="0" presId="urn:microsoft.com/office/officeart/2008/layout/HorizontalMultiLevelHierarchy"/>
    <dgm:cxn modelId="{C263D68B-BF51-4D5A-891F-8653620CEB47}" type="presOf" srcId="{4E122053-5615-4141-84DD-F252A3E9BE1A}" destId="{46E94361-A62F-4733-A91A-8CBE4DE52304}" srcOrd="0" destOrd="0" presId="urn:microsoft.com/office/officeart/2008/layout/HorizontalMultiLevelHierarchy"/>
    <dgm:cxn modelId="{E7AD7BC6-4892-413C-9F05-7926AB41E248}" type="presOf" srcId="{67275CFF-CDD7-4FFB-9960-72D4B95F2D9A}" destId="{505CF31B-179E-4A7C-8139-D920D8CA2D3A}" srcOrd="0" destOrd="0" presId="urn:microsoft.com/office/officeart/2008/layout/HorizontalMultiLevelHierarchy"/>
    <dgm:cxn modelId="{2B7934F9-7A5C-4FEF-99C9-1E2EE400AB9B}" srcId="{9F86526F-B2E4-4AFC-BA74-1B6524C3513F}" destId="{E3D0CD35-638B-4B6B-B24F-276865EA88F9}" srcOrd="0" destOrd="0" parTransId="{CAB44F12-F0BB-49C2-B20F-1EBA58D3A465}" sibTransId="{32AC9065-07DE-4153-8141-F531CC6E00F2}"/>
    <dgm:cxn modelId="{206E81D3-8D95-401F-8089-C77F7C9C7FE0}" type="presOf" srcId="{1CAE202B-99AA-48C6-9867-99E32E229DD6}" destId="{C46CBC3A-87F7-4706-A83F-95A92A1AA808}" srcOrd="0" destOrd="0" presId="urn:microsoft.com/office/officeart/2008/layout/HorizontalMultiLevelHierarchy"/>
    <dgm:cxn modelId="{C3716C50-ABB2-44A3-879C-43ABAA4E1FB2}" srcId="{B1DB98E2-1911-4E15-AAA7-50D816346B71}" destId="{DA77237B-2C80-462E-A51B-564BBB006713}" srcOrd="2" destOrd="0" parTransId="{4E122053-5615-4141-84DD-F252A3E9BE1A}" sibTransId="{0B64FBAA-8E5E-47EC-9577-0196FADB068B}"/>
    <dgm:cxn modelId="{BCF9F265-DE1B-4D68-AEFE-290D707063A3}" type="presOf" srcId="{4E122053-5615-4141-84DD-F252A3E9BE1A}" destId="{253E9713-6056-427C-B127-EA25CA847553}" srcOrd="1" destOrd="0" presId="urn:microsoft.com/office/officeart/2008/layout/HorizontalMultiLevelHierarchy"/>
    <dgm:cxn modelId="{7C976156-0275-4628-A278-72441A7DA450}" type="presOf" srcId="{E3D0CD35-638B-4B6B-B24F-276865EA88F9}" destId="{F2632D48-DE2D-47AB-A4EA-1C969EED43C1}" srcOrd="0" destOrd="0" presId="urn:microsoft.com/office/officeart/2008/layout/HorizontalMultiLevelHierarchy"/>
    <dgm:cxn modelId="{62BBC6FE-6BA9-4CF8-B3EB-012BA4F4F2D3}" type="presOf" srcId="{4A0CCB90-9BF6-4A33-B752-F4F2FF764057}" destId="{B3BC9631-DC6C-4F70-9F94-AF412284C4B2}" srcOrd="0" destOrd="0" presId="urn:microsoft.com/office/officeart/2008/layout/HorizontalMultiLevelHierarchy"/>
    <dgm:cxn modelId="{2C423BD2-D5B7-4C8E-AF8F-0E8C59DAA289}" type="presOf" srcId="{DBB285AC-F712-49B2-B7AC-E7415D129A77}" destId="{44BC2FDB-AE25-4DCE-A89D-98FF39D4CC88}" srcOrd="0" destOrd="0" presId="urn:microsoft.com/office/officeart/2008/layout/HorizontalMultiLevelHierarchy"/>
    <dgm:cxn modelId="{FEC7ABD8-3AD5-4341-B27B-AA930E691D9F}" type="presOf" srcId="{54EF661E-9494-4892-A6DD-1BDA0C8C41BB}" destId="{3FBED843-204F-425D-BC35-C76244D6DF00}" srcOrd="0" destOrd="0" presId="urn:microsoft.com/office/officeart/2008/layout/HorizontalMultiLevelHierarchy"/>
    <dgm:cxn modelId="{F874B4FD-FE35-471A-98C7-96A97C9F2A81}" srcId="{B1DB98E2-1911-4E15-AAA7-50D816346B71}" destId="{F344DE88-7E0C-4684-8F3F-7A4875B2D907}" srcOrd="3" destOrd="0" parTransId="{60DE6FED-E1A1-4DAF-ADF7-0DD34BB9CE6E}" sibTransId="{8903AC14-C5D7-4808-9566-033CC80B217C}"/>
    <dgm:cxn modelId="{93BE3AC4-8B92-4E54-A5C9-EA926E2BFBFC}" type="presOf" srcId="{856116D0-3CB6-4C4C-91BA-54340873FD2E}" destId="{BDAC8A43-282D-44D8-87E6-B280C3427C2D}" srcOrd="0" destOrd="0" presId="urn:microsoft.com/office/officeart/2008/layout/HorizontalMultiLevelHierarchy"/>
    <dgm:cxn modelId="{3A34E9C5-EEB1-4513-8374-D415DD74406B}" type="presOf" srcId="{BCCD7E93-C24E-4817-82CD-0F84F26269F2}" destId="{6F3FA095-FC57-47D4-96F0-555BF74F03DA}" srcOrd="0" destOrd="0" presId="urn:microsoft.com/office/officeart/2008/layout/HorizontalMultiLevelHierarchy"/>
    <dgm:cxn modelId="{E4DEF256-B875-4AEF-8A16-5CABE38DC851}" type="presOf" srcId="{60DE6FED-E1A1-4DAF-ADF7-0DD34BB9CE6E}" destId="{8A5CCCED-E996-43D4-B9E2-267929BB1D76}" srcOrd="1" destOrd="0" presId="urn:microsoft.com/office/officeart/2008/layout/HorizontalMultiLevelHierarchy"/>
    <dgm:cxn modelId="{BF2E6E29-0E6E-42D4-A45F-83089437AFD8}" type="presOf" srcId="{CFDCEF31-3965-4005-9C8D-F7D8FF97CBEF}" destId="{09F4885E-D1D6-4727-9929-9FFF6629B901}" srcOrd="0" destOrd="0" presId="urn:microsoft.com/office/officeart/2008/layout/HorizontalMultiLevelHierarchy"/>
    <dgm:cxn modelId="{FB915A9F-6A82-48CB-B79D-3520D39B3D6E}" type="presOf" srcId="{B1DB98E2-1911-4E15-AAA7-50D816346B71}" destId="{9ACF69B0-9600-4929-B0C3-FF2D131AB212}" srcOrd="0" destOrd="0" presId="urn:microsoft.com/office/officeart/2008/layout/HorizontalMultiLevelHierarchy"/>
    <dgm:cxn modelId="{8F73BF60-950F-4B32-BFC7-7EAD5C224852}" type="presOf" srcId="{3AAD7E49-568C-49CA-ADE3-EB7AEEC42CED}" destId="{A23D22F4-6ED7-48D1-B2F2-8FA1FD731108}" srcOrd="1" destOrd="0" presId="urn:microsoft.com/office/officeart/2008/layout/HorizontalMultiLevelHierarchy"/>
    <dgm:cxn modelId="{4DD457B9-4103-497E-86E6-3220D73B30CA}" type="presOf" srcId="{CD3249BB-9FDF-47B8-922F-3F07308A327C}" destId="{15D94FC7-B64B-4E54-8CF0-9FE254A005FC}" srcOrd="0" destOrd="0" presId="urn:microsoft.com/office/officeart/2008/layout/HorizontalMultiLevelHierarchy"/>
    <dgm:cxn modelId="{FCBB485A-C09A-4788-BFBA-277973D99CA1}" type="presOf" srcId="{CAB44F12-F0BB-49C2-B20F-1EBA58D3A465}" destId="{9D8BFF92-C609-4FB5-99D6-A4A1A44ACFAC}" srcOrd="1" destOrd="0" presId="urn:microsoft.com/office/officeart/2008/layout/HorizontalMultiLevelHierarchy"/>
    <dgm:cxn modelId="{06DF15A7-81CC-46E9-B03F-4802C35A6F30}" type="presOf" srcId="{DBB285AC-F712-49B2-B7AC-E7415D129A77}" destId="{C3FB4B5B-FC54-442F-9DE3-BD1B2180AD18}" srcOrd="1" destOrd="0" presId="urn:microsoft.com/office/officeart/2008/layout/HorizontalMultiLevelHierarchy"/>
    <dgm:cxn modelId="{FB99485B-5B93-41C5-A795-6988DEDCBDF1}" type="presOf" srcId="{80513141-8C6F-497A-8298-63081C0A069F}" destId="{FA197DC4-165C-48A6-AF23-2D9A2E1389E4}" srcOrd="0" destOrd="0" presId="urn:microsoft.com/office/officeart/2008/layout/HorizontalMultiLevelHierarchy"/>
    <dgm:cxn modelId="{6D725A7C-B9C4-43CC-8BFF-38E974FBD4AB}" type="presOf" srcId="{60DE6FED-E1A1-4DAF-ADF7-0DD34BB9CE6E}" destId="{DC0D6F14-A6C9-4458-AF65-3237AFCC8E76}" srcOrd="0" destOrd="0" presId="urn:microsoft.com/office/officeart/2008/layout/HorizontalMultiLevelHierarchy"/>
    <dgm:cxn modelId="{D0611DB5-5573-4C43-8886-AE7CC4E6BD73}" type="presOf" srcId="{142597D4-6F79-4B97-808C-B4D2E7427044}" destId="{51A5E5B9-68D8-4DD2-AB56-C0AAD02A8A30}" srcOrd="1" destOrd="0" presId="urn:microsoft.com/office/officeart/2008/layout/HorizontalMultiLevelHierarchy"/>
    <dgm:cxn modelId="{F7A74851-4CA1-420C-843E-87B15AA5A45D}" srcId="{B1DB98E2-1911-4E15-AAA7-50D816346B71}" destId="{54EF661E-9494-4892-A6DD-1BDA0C8C41BB}" srcOrd="0" destOrd="0" parTransId="{CFDCEF31-3965-4005-9C8D-F7D8FF97CBEF}" sibTransId="{DF78AAED-56A7-406D-80D7-4F960AB8AD4A}"/>
    <dgm:cxn modelId="{7DC3F66E-3821-4632-912C-42FE38E9303C}" type="presOf" srcId="{80513141-8C6F-497A-8298-63081C0A069F}" destId="{3F829A78-E16C-43F5-B601-7A7FBC089DDC}" srcOrd="1" destOrd="0" presId="urn:microsoft.com/office/officeart/2008/layout/HorizontalMultiLevelHierarchy"/>
    <dgm:cxn modelId="{C24C0D68-19AF-46E5-A4E7-08538293CD4F}" type="presOf" srcId="{16D39597-93E0-4828-88A4-81E076AA075A}" destId="{F092588B-1010-43CA-BEBB-E2C7265D2386}" srcOrd="1" destOrd="0" presId="urn:microsoft.com/office/officeart/2008/layout/HorizontalMultiLevelHierarchy"/>
    <dgm:cxn modelId="{85ED44EF-9853-4786-82BC-6F7B3681B975}" type="presOf" srcId="{9F86526F-B2E4-4AFC-BA74-1B6524C3513F}" destId="{0A291536-3985-49B4-AE54-6A2F3BBEE46A}" srcOrd="0" destOrd="0" presId="urn:microsoft.com/office/officeart/2008/layout/HorizontalMultiLevelHierarchy"/>
    <dgm:cxn modelId="{F3ACE883-3133-4A70-9C8E-E4464AC1B635}" srcId="{9F86526F-B2E4-4AFC-BA74-1B6524C3513F}" destId="{1CAE202B-99AA-48C6-9867-99E32E229DD6}" srcOrd="1" destOrd="0" parTransId="{142597D4-6F79-4B97-808C-B4D2E7427044}" sibTransId="{B65CBE32-A484-4AC9-B066-F419F98C6954}"/>
    <dgm:cxn modelId="{DFEFAC30-CAED-45B1-829A-2AD1EF328D4C}" srcId="{E3D0CD35-638B-4B6B-B24F-276865EA88F9}" destId="{B1DB98E2-1911-4E15-AAA7-50D816346B71}" srcOrd="0" destOrd="0" parTransId="{DBB285AC-F712-49B2-B7AC-E7415D129A77}" sibTransId="{00F134C1-66DD-4359-A2A9-569E531DD761}"/>
    <dgm:cxn modelId="{20BDE991-205C-48B6-923E-2BC611586B78}" type="presOf" srcId="{F344DE88-7E0C-4684-8F3F-7A4875B2D907}" destId="{C2531114-6C53-44E4-AC7C-F532D22B73CF}" srcOrd="0" destOrd="0" presId="urn:microsoft.com/office/officeart/2008/layout/HorizontalMultiLevelHierarchy"/>
    <dgm:cxn modelId="{CBFE6EBA-97C5-449A-B124-A3AF30838FF8}" type="presOf" srcId="{CFDCEF31-3965-4005-9C8D-F7D8FF97CBEF}" destId="{C9E015B8-E8AA-44A9-A3F3-5395B1AE3F62}" srcOrd="1" destOrd="0" presId="urn:microsoft.com/office/officeart/2008/layout/HorizontalMultiLevelHierarchy"/>
    <dgm:cxn modelId="{952EEEC1-CF88-4DB6-BADC-242B92596A85}" srcId="{B1DB98E2-1911-4E15-AAA7-50D816346B71}" destId="{67275CFF-CDD7-4FFB-9960-72D4B95F2D9A}" srcOrd="1" destOrd="0" parTransId="{16D39597-93E0-4828-88A4-81E076AA075A}" sibTransId="{5E7DE7B6-FD82-4607-9379-080B9CDB1E82}"/>
    <dgm:cxn modelId="{AE9C8D10-1CAC-478A-8A2A-84366990657A}" type="presOf" srcId="{3AAD7E49-568C-49CA-ADE3-EB7AEEC42CED}" destId="{CA0208BD-C01F-4E55-9DA0-CB316C508AE2}" srcOrd="0" destOrd="0" presId="urn:microsoft.com/office/officeart/2008/layout/HorizontalMultiLevelHierarchy"/>
    <dgm:cxn modelId="{13BCAFD7-3E73-4FC0-BDBC-26955FE5036F}" type="presOf" srcId="{142597D4-6F79-4B97-808C-B4D2E7427044}" destId="{F8AE55E1-9C12-4683-A496-399A31C3082C}" srcOrd="0" destOrd="0" presId="urn:microsoft.com/office/officeart/2008/layout/HorizontalMultiLevelHierarchy"/>
    <dgm:cxn modelId="{A775D4E7-E1DD-490E-A0DE-C7CA2C34AB29}" type="presOf" srcId="{16D39597-93E0-4828-88A4-81E076AA075A}" destId="{5616E0E5-0151-4DED-B64E-D62DF620E47E}" srcOrd="0" destOrd="0" presId="urn:microsoft.com/office/officeart/2008/layout/HorizontalMultiLevelHierarchy"/>
    <dgm:cxn modelId="{7F129B77-4581-42E6-9512-D91B1568CE7D}" type="presOf" srcId="{CAB44F12-F0BB-49C2-B20F-1EBA58D3A465}" destId="{95E0DA6B-500B-4077-B7E4-1E4542A1BAD3}" srcOrd="0" destOrd="0" presId="urn:microsoft.com/office/officeart/2008/layout/HorizontalMultiLevelHierarchy"/>
    <dgm:cxn modelId="{15804CF3-0583-47C8-9625-DAF9C97A42BD}" srcId="{4A830272-D0B7-46FB-96F5-B993CC48705C}" destId="{9F86526F-B2E4-4AFC-BA74-1B6524C3513F}" srcOrd="0" destOrd="0" parTransId="{04D23CB6-5612-418B-8870-64C012D3A425}" sibTransId="{95560D8C-304B-4BBA-888D-9D3407718D80}"/>
    <dgm:cxn modelId="{3991CE81-3631-413D-8106-77C23978340F}" type="presOf" srcId="{CD3249BB-9FDF-47B8-922F-3F07308A327C}" destId="{2898FB8E-C016-4C73-B55A-E1FD444AC3B5}" srcOrd="1" destOrd="0" presId="urn:microsoft.com/office/officeart/2008/layout/HorizontalMultiLevelHierarchy"/>
    <dgm:cxn modelId="{DE85C623-728D-4869-B908-335CAB3BF8BE}" type="presOf" srcId="{856116D0-3CB6-4C4C-91BA-54340873FD2E}" destId="{1B69C9E6-29ED-4DC3-8372-5CDD423118CA}" srcOrd="1" destOrd="0" presId="urn:microsoft.com/office/officeart/2008/layout/HorizontalMultiLevelHierarchy"/>
    <dgm:cxn modelId="{01F0068F-E74E-4DF4-833A-BDA92B244BBE}" type="presParOf" srcId="{7D9778B4-078E-479B-A15D-8C29E9A4A325}" destId="{AFA84782-890F-4DAA-8AB3-0960949A4901}" srcOrd="0" destOrd="0" presId="urn:microsoft.com/office/officeart/2008/layout/HorizontalMultiLevelHierarchy"/>
    <dgm:cxn modelId="{1DA2A27B-C789-494F-ACFB-E4706EA51B2F}" type="presParOf" srcId="{AFA84782-890F-4DAA-8AB3-0960949A4901}" destId="{0A291536-3985-49B4-AE54-6A2F3BBEE46A}" srcOrd="0" destOrd="0" presId="urn:microsoft.com/office/officeart/2008/layout/HorizontalMultiLevelHierarchy"/>
    <dgm:cxn modelId="{93527A9D-FE9B-4C59-A634-1032B50F6BDB}" type="presParOf" srcId="{AFA84782-890F-4DAA-8AB3-0960949A4901}" destId="{E3B3A1CE-E55B-44B8-BD49-70C0E904CBB6}" srcOrd="1" destOrd="0" presId="urn:microsoft.com/office/officeart/2008/layout/HorizontalMultiLevelHierarchy"/>
    <dgm:cxn modelId="{51910A37-F32F-4EEC-A2AE-958BEBAA5973}" type="presParOf" srcId="{E3B3A1CE-E55B-44B8-BD49-70C0E904CBB6}" destId="{95E0DA6B-500B-4077-B7E4-1E4542A1BAD3}" srcOrd="0" destOrd="0" presId="urn:microsoft.com/office/officeart/2008/layout/HorizontalMultiLevelHierarchy"/>
    <dgm:cxn modelId="{94CDC4D0-C832-4C04-A7D7-4FA414EB0B13}" type="presParOf" srcId="{95E0DA6B-500B-4077-B7E4-1E4542A1BAD3}" destId="{9D8BFF92-C609-4FB5-99D6-A4A1A44ACFAC}" srcOrd="0" destOrd="0" presId="urn:microsoft.com/office/officeart/2008/layout/HorizontalMultiLevelHierarchy"/>
    <dgm:cxn modelId="{1A5FDCF5-E99F-45A3-948A-3662FF57216A}" type="presParOf" srcId="{E3B3A1CE-E55B-44B8-BD49-70C0E904CBB6}" destId="{59B5FFAF-5D25-4AAC-B9D3-D3F014939552}" srcOrd="1" destOrd="0" presId="urn:microsoft.com/office/officeart/2008/layout/HorizontalMultiLevelHierarchy"/>
    <dgm:cxn modelId="{C1DB72D7-2E59-49C9-AA61-11D22916D3CA}" type="presParOf" srcId="{59B5FFAF-5D25-4AAC-B9D3-D3F014939552}" destId="{F2632D48-DE2D-47AB-A4EA-1C969EED43C1}" srcOrd="0" destOrd="0" presId="urn:microsoft.com/office/officeart/2008/layout/HorizontalMultiLevelHierarchy"/>
    <dgm:cxn modelId="{EAE3E7FA-FE99-4C20-9E43-B9D3AAA1EBC8}" type="presParOf" srcId="{59B5FFAF-5D25-4AAC-B9D3-D3F014939552}" destId="{78A5686A-7EC7-453E-9405-801F2694B5D8}" srcOrd="1" destOrd="0" presId="urn:microsoft.com/office/officeart/2008/layout/HorizontalMultiLevelHierarchy"/>
    <dgm:cxn modelId="{C30AC784-42A7-43D0-BF4F-1AE382B7472B}" type="presParOf" srcId="{78A5686A-7EC7-453E-9405-801F2694B5D8}" destId="{44BC2FDB-AE25-4DCE-A89D-98FF39D4CC88}" srcOrd="0" destOrd="0" presId="urn:microsoft.com/office/officeart/2008/layout/HorizontalMultiLevelHierarchy"/>
    <dgm:cxn modelId="{CAA7A503-2CA6-4FE8-8ECC-DB77C6A63298}" type="presParOf" srcId="{44BC2FDB-AE25-4DCE-A89D-98FF39D4CC88}" destId="{C3FB4B5B-FC54-442F-9DE3-BD1B2180AD18}" srcOrd="0" destOrd="0" presId="urn:microsoft.com/office/officeart/2008/layout/HorizontalMultiLevelHierarchy"/>
    <dgm:cxn modelId="{ADB43E52-D387-46AB-8D8E-316076EC7ECF}" type="presParOf" srcId="{78A5686A-7EC7-453E-9405-801F2694B5D8}" destId="{E41FB377-8993-48A7-8BAC-56E10E39EB4D}" srcOrd="1" destOrd="0" presId="urn:microsoft.com/office/officeart/2008/layout/HorizontalMultiLevelHierarchy"/>
    <dgm:cxn modelId="{1BEA5F81-56F6-4BB6-8AEA-657119C1B004}" type="presParOf" srcId="{E41FB377-8993-48A7-8BAC-56E10E39EB4D}" destId="{9ACF69B0-9600-4929-B0C3-FF2D131AB212}" srcOrd="0" destOrd="0" presId="urn:microsoft.com/office/officeart/2008/layout/HorizontalMultiLevelHierarchy"/>
    <dgm:cxn modelId="{CB945EC1-7A05-4699-AF23-14E2E985D8BC}" type="presParOf" srcId="{E41FB377-8993-48A7-8BAC-56E10E39EB4D}" destId="{32CACE59-601E-4EB5-90ED-636F3CAA146C}" srcOrd="1" destOrd="0" presId="urn:microsoft.com/office/officeart/2008/layout/HorizontalMultiLevelHierarchy"/>
    <dgm:cxn modelId="{1F658867-5814-4F58-AD8B-1C4048FE6A59}" type="presParOf" srcId="{32CACE59-601E-4EB5-90ED-636F3CAA146C}" destId="{09F4885E-D1D6-4727-9929-9FFF6629B901}" srcOrd="0" destOrd="0" presId="urn:microsoft.com/office/officeart/2008/layout/HorizontalMultiLevelHierarchy"/>
    <dgm:cxn modelId="{BCE21F34-A3A7-4220-A537-C19FC04176BD}" type="presParOf" srcId="{09F4885E-D1D6-4727-9929-9FFF6629B901}" destId="{C9E015B8-E8AA-44A9-A3F3-5395B1AE3F62}" srcOrd="0" destOrd="0" presId="urn:microsoft.com/office/officeart/2008/layout/HorizontalMultiLevelHierarchy"/>
    <dgm:cxn modelId="{CCC6B82D-540E-4D0F-A253-13E37979BFAA}" type="presParOf" srcId="{32CACE59-601E-4EB5-90ED-636F3CAA146C}" destId="{D481F1E7-36C7-4FD3-9E10-0A6AB29D774A}" srcOrd="1" destOrd="0" presId="urn:microsoft.com/office/officeart/2008/layout/HorizontalMultiLevelHierarchy"/>
    <dgm:cxn modelId="{A1F2F228-F7DB-446C-BE9B-01BB5527CE36}" type="presParOf" srcId="{D481F1E7-36C7-4FD3-9E10-0A6AB29D774A}" destId="{3FBED843-204F-425D-BC35-C76244D6DF00}" srcOrd="0" destOrd="0" presId="urn:microsoft.com/office/officeart/2008/layout/HorizontalMultiLevelHierarchy"/>
    <dgm:cxn modelId="{4B1A0755-66C9-459F-BB07-0961D093E919}" type="presParOf" srcId="{D481F1E7-36C7-4FD3-9E10-0A6AB29D774A}" destId="{82758FBE-0423-4309-BB81-40D3E8BA7CA2}" srcOrd="1" destOrd="0" presId="urn:microsoft.com/office/officeart/2008/layout/HorizontalMultiLevelHierarchy"/>
    <dgm:cxn modelId="{8ECBE73A-3347-4C16-A28D-94B3F4C504A4}" type="presParOf" srcId="{32CACE59-601E-4EB5-90ED-636F3CAA146C}" destId="{5616E0E5-0151-4DED-B64E-D62DF620E47E}" srcOrd="2" destOrd="0" presId="urn:microsoft.com/office/officeart/2008/layout/HorizontalMultiLevelHierarchy"/>
    <dgm:cxn modelId="{493802ED-9100-41DB-BA47-8E67E6F3A097}" type="presParOf" srcId="{5616E0E5-0151-4DED-B64E-D62DF620E47E}" destId="{F092588B-1010-43CA-BEBB-E2C7265D2386}" srcOrd="0" destOrd="0" presId="urn:microsoft.com/office/officeart/2008/layout/HorizontalMultiLevelHierarchy"/>
    <dgm:cxn modelId="{8B04EAE6-B9E7-43ED-B6F5-D2CEE9995164}" type="presParOf" srcId="{32CACE59-601E-4EB5-90ED-636F3CAA146C}" destId="{70629BFC-091B-48D9-BFE5-1E685517DBE0}" srcOrd="3" destOrd="0" presId="urn:microsoft.com/office/officeart/2008/layout/HorizontalMultiLevelHierarchy"/>
    <dgm:cxn modelId="{C0BF8078-E76E-4222-8039-9B2C7FEB722A}" type="presParOf" srcId="{70629BFC-091B-48D9-BFE5-1E685517DBE0}" destId="{505CF31B-179E-4A7C-8139-D920D8CA2D3A}" srcOrd="0" destOrd="0" presId="urn:microsoft.com/office/officeart/2008/layout/HorizontalMultiLevelHierarchy"/>
    <dgm:cxn modelId="{29E15CAA-1C36-4E2C-8E78-C04CB7C4E59C}" type="presParOf" srcId="{70629BFC-091B-48D9-BFE5-1E685517DBE0}" destId="{7572E376-7DAB-42EA-8B78-84E7BEF57400}" srcOrd="1" destOrd="0" presId="urn:microsoft.com/office/officeart/2008/layout/HorizontalMultiLevelHierarchy"/>
    <dgm:cxn modelId="{CC4959B2-04E5-4106-BA36-1219AE5EE9F3}" type="presParOf" srcId="{32CACE59-601E-4EB5-90ED-636F3CAA146C}" destId="{46E94361-A62F-4733-A91A-8CBE4DE52304}" srcOrd="4" destOrd="0" presId="urn:microsoft.com/office/officeart/2008/layout/HorizontalMultiLevelHierarchy"/>
    <dgm:cxn modelId="{BE99A905-0D54-42B3-B63F-BFAB627E81DE}" type="presParOf" srcId="{46E94361-A62F-4733-A91A-8CBE4DE52304}" destId="{253E9713-6056-427C-B127-EA25CA847553}" srcOrd="0" destOrd="0" presId="urn:microsoft.com/office/officeart/2008/layout/HorizontalMultiLevelHierarchy"/>
    <dgm:cxn modelId="{9B734F61-5753-4F63-9058-0B3EBFB2B7E9}" type="presParOf" srcId="{32CACE59-601E-4EB5-90ED-636F3CAA146C}" destId="{52C91585-5886-4847-9B1E-FD6A04EB2263}" srcOrd="5" destOrd="0" presId="urn:microsoft.com/office/officeart/2008/layout/HorizontalMultiLevelHierarchy"/>
    <dgm:cxn modelId="{D525C6AD-2D15-4B75-A2BC-0107D42D3F02}" type="presParOf" srcId="{52C91585-5886-4847-9B1E-FD6A04EB2263}" destId="{9DB9E077-3230-4724-A971-2ECD000AE6A9}" srcOrd="0" destOrd="0" presId="urn:microsoft.com/office/officeart/2008/layout/HorizontalMultiLevelHierarchy"/>
    <dgm:cxn modelId="{71DF3933-5BEB-4DD5-B195-307C36056671}" type="presParOf" srcId="{52C91585-5886-4847-9B1E-FD6A04EB2263}" destId="{0628D5A2-CA6A-4A8C-B661-AFAE5D4C9AF2}" srcOrd="1" destOrd="0" presId="urn:microsoft.com/office/officeart/2008/layout/HorizontalMultiLevelHierarchy"/>
    <dgm:cxn modelId="{39250F3F-3CC4-4971-895C-3E89AACEF217}" type="presParOf" srcId="{32CACE59-601E-4EB5-90ED-636F3CAA146C}" destId="{DC0D6F14-A6C9-4458-AF65-3237AFCC8E76}" srcOrd="6" destOrd="0" presId="urn:microsoft.com/office/officeart/2008/layout/HorizontalMultiLevelHierarchy"/>
    <dgm:cxn modelId="{AE6C608E-2B5D-4C57-B963-5C517744429A}" type="presParOf" srcId="{DC0D6F14-A6C9-4458-AF65-3237AFCC8E76}" destId="{8A5CCCED-E996-43D4-B9E2-267929BB1D76}" srcOrd="0" destOrd="0" presId="urn:microsoft.com/office/officeart/2008/layout/HorizontalMultiLevelHierarchy"/>
    <dgm:cxn modelId="{0B58B239-8061-4673-A920-B64D64101E95}" type="presParOf" srcId="{32CACE59-601E-4EB5-90ED-636F3CAA146C}" destId="{B8A7CFE2-E048-4EE8-BFBF-02411DCAD18E}" srcOrd="7" destOrd="0" presId="urn:microsoft.com/office/officeart/2008/layout/HorizontalMultiLevelHierarchy"/>
    <dgm:cxn modelId="{6D0AD0DB-18AE-48B8-9459-A5D3C774E4AC}" type="presParOf" srcId="{B8A7CFE2-E048-4EE8-BFBF-02411DCAD18E}" destId="{C2531114-6C53-44E4-AC7C-F532D22B73CF}" srcOrd="0" destOrd="0" presId="urn:microsoft.com/office/officeart/2008/layout/HorizontalMultiLevelHierarchy"/>
    <dgm:cxn modelId="{A3DE8F3F-76CC-4C12-B475-F60BA1835863}" type="presParOf" srcId="{B8A7CFE2-E048-4EE8-BFBF-02411DCAD18E}" destId="{9B36C60A-24B0-4248-B217-0376EFA70B73}" srcOrd="1" destOrd="0" presId="urn:microsoft.com/office/officeart/2008/layout/HorizontalMultiLevelHierarchy"/>
    <dgm:cxn modelId="{EB1247E3-3E07-488D-AD98-619481AB7D8E}" type="presParOf" srcId="{78A5686A-7EC7-453E-9405-801F2694B5D8}" destId="{BDAC8A43-282D-44D8-87E6-B280C3427C2D}" srcOrd="2" destOrd="0" presId="urn:microsoft.com/office/officeart/2008/layout/HorizontalMultiLevelHierarchy"/>
    <dgm:cxn modelId="{C12EFCBA-A34E-4F1D-AEFC-D21F0A3C3DC2}" type="presParOf" srcId="{BDAC8A43-282D-44D8-87E6-B280C3427C2D}" destId="{1B69C9E6-29ED-4DC3-8372-5CDD423118CA}" srcOrd="0" destOrd="0" presId="urn:microsoft.com/office/officeart/2008/layout/HorizontalMultiLevelHierarchy"/>
    <dgm:cxn modelId="{8EC12FFD-D969-4CD1-84D0-A1890F1149DE}" type="presParOf" srcId="{78A5686A-7EC7-453E-9405-801F2694B5D8}" destId="{BB1A79DC-A922-4F6E-B604-89AFDFE0EC3F}" srcOrd="3" destOrd="0" presId="urn:microsoft.com/office/officeart/2008/layout/HorizontalMultiLevelHierarchy"/>
    <dgm:cxn modelId="{429EC0A6-8788-4471-B89F-EDE6F8B4CE6C}" type="presParOf" srcId="{BB1A79DC-A922-4F6E-B604-89AFDFE0EC3F}" destId="{D595E266-DBA5-464D-84D7-467A5E106B48}" srcOrd="0" destOrd="0" presId="urn:microsoft.com/office/officeart/2008/layout/HorizontalMultiLevelHierarchy"/>
    <dgm:cxn modelId="{17A9D4AA-CAA7-4D09-ABE2-237AAC0429B9}" type="presParOf" srcId="{BB1A79DC-A922-4F6E-B604-89AFDFE0EC3F}" destId="{D4A5F895-3B4E-4500-A649-780CB8670522}" srcOrd="1" destOrd="0" presId="urn:microsoft.com/office/officeart/2008/layout/HorizontalMultiLevelHierarchy"/>
    <dgm:cxn modelId="{4EA93950-04AB-4F89-8869-FCEF432C8FFE}" type="presParOf" srcId="{D4A5F895-3B4E-4500-A649-780CB8670522}" destId="{CA0208BD-C01F-4E55-9DA0-CB316C508AE2}" srcOrd="0" destOrd="0" presId="urn:microsoft.com/office/officeart/2008/layout/HorizontalMultiLevelHierarchy"/>
    <dgm:cxn modelId="{B6CDBF0C-E666-4526-B086-A7FF30C5AAB8}" type="presParOf" srcId="{CA0208BD-C01F-4E55-9DA0-CB316C508AE2}" destId="{A23D22F4-6ED7-48D1-B2F2-8FA1FD731108}" srcOrd="0" destOrd="0" presId="urn:microsoft.com/office/officeart/2008/layout/HorizontalMultiLevelHierarchy"/>
    <dgm:cxn modelId="{D536D0F3-9909-44CE-89F8-0DC60D1F9DA7}" type="presParOf" srcId="{D4A5F895-3B4E-4500-A649-780CB8670522}" destId="{964407ED-7AB3-4866-AA7E-BC79F3B89B9D}" srcOrd="1" destOrd="0" presId="urn:microsoft.com/office/officeart/2008/layout/HorizontalMultiLevelHierarchy"/>
    <dgm:cxn modelId="{2BF81BE2-C992-432B-8F13-3B5B99B05F88}" type="presParOf" srcId="{964407ED-7AB3-4866-AA7E-BC79F3B89B9D}" destId="{6F3FA095-FC57-47D4-96F0-555BF74F03DA}" srcOrd="0" destOrd="0" presId="urn:microsoft.com/office/officeart/2008/layout/HorizontalMultiLevelHierarchy"/>
    <dgm:cxn modelId="{9FCBE415-5921-41A0-89BD-B95A7D28EA4E}" type="presParOf" srcId="{964407ED-7AB3-4866-AA7E-BC79F3B89B9D}" destId="{17CC9DDE-0FDC-4DC6-8ED0-D80A9E48DAF3}" srcOrd="1" destOrd="0" presId="urn:microsoft.com/office/officeart/2008/layout/HorizontalMultiLevelHierarchy"/>
    <dgm:cxn modelId="{1E5B2232-C1EC-4699-BA71-AE7F372808E3}" type="presParOf" srcId="{D4A5F895-3B4E-4500-A649-780CB8670522}" destId="{15D94FC7-B64B-4E54-8CF0-9FE254A005FC}" srcOrd="2" destOrd="0" presId="urn:microsoft.com/office/officeart/2008/layout/HorizontalMultiLevelHierarchy"/>
    <dgm:cxn modelId="{FF6EBBE8-9EE0-488D-9889-9752271C86EE}" type="presParOf" srcId="{15D94FC7-B64B-4E54-8CF0-9FE254A005FC}" destId="{2898FB8E-C016-4C73-B55A-E1FD444AC3B5}" srcOrd="0" destOrd="0" presId="urn:microsoft.com/office/officeart/2008/layout/HorizontalMultiLevelHierarchy"/>
    <dgm:cxn modelId="{7FDBEC91-4783-4122-B045-307A62BFA2EC}" type="presParOf" srcId="{D4A5F895-3B4E-4500-A649-780CB8670522}" destId="{3E60538C-DA5B-4D5C-9690-699CD2776678}" srcOrd="3" destOrd="0" presId="urn:microsoft.com/office/officeart/2008/layout/HorizontalMultiLevelHierarchy"/>
    <dgm:cxn modelId="{2836C492-3974-4D33-9759-D65098034D8D}" type="presParOf" srcId="{3E60538C-DA5B-4D5C-9690-699CD2776678}" destId="{9B7DA826-0986-4540-A2BA-85E422FC0E32}" srcOrd="0" destOrd="0" presId="urn:microsoft.com/office/officeart/2008/layout/HorizontalMultiLevelHierarchy"/>
    <dgm:cxn modelId="{6932B7C5-7D81-4293-8C2C-4083009E1723}" type="presParOf" srcId="{3E60538C-DA5B-4D5C-9690-699CD2776678}" destId="{62C94ACF-7EB7-4CBA-A22B-C4AE53FC9A5D}" srcOrd="1" destOrd="0" presId="urn:microsoft.com/office/officeart/2008/layout/HorizontalMultiLevelHierarchy"/>
    <dgm:cxn modelId="{0307C1DE-FEF5-4739-B106-5B4A8CCBC9E8}" type="presParOf" srcId="{D4A5F895-3B4E-4500-A649-780CB8670522}" destId="{FA197DC4-165C-48A6-AF23-2D9A2E1389E4}" srcOrd="4" destOrd="0" presId="urn:microsoft.com/office/officeart/2008/layout/HorizontalMultiLevelHierarchy"/>
    <dgm:cxn modelId="{B641F97B-5AED-4736-BEFA-BDAA0DF89880}" type="presParOf" srcId="{FA197DC4-165C-48A6-AF23-2D9A2E1389E4}" destId="{3F829A78-E16C-43F5-B601-7A7FBC089DDC}" srcOrd="0" destOrd="0" presId="urn:microsoft.com/office/officeart/2008/layout/HorizontalMultiLevelHierarchy"/>
    <dgm:cxn modelId="{5DE07E5E-A887-47AE-BB51-A54632C63D49}" type="presParOf" srcId="{D4A5F895-3B4E-4500-A649-780CB8670522}" destId="{885FCA52-0E52-4812-B067-0C097A2C0337}" srcOrd="5" destOrd="0" presId="urn:microsoft.com/office/officeart/2008/layout/HorizontalMultiLevelHierarchy"/>
    <dgm:cxn modelId="{46F3520E-C8DA-4450-96CA-9938293E899B}" type="presParOf" srcId="{885FCA52-0E52-4812-B067-0C097A2C0337}" destId="{B3BC9631-DC6C-4F70-9F94-AF412284C4B2}" srcOrd="0" destOrd="0" presId="urn:microsoft.com/office/officeart/2008/layout/HorizontalMultiLevelHierarchy"/>
    <dgm:cxn modelId="{A11B9C1A-8529-4B33-9CAE-1F10F247EAD2}" type="presParOf" srcId="{885FCA52-0E52-4812-B067-0C097A2C0337}" destId="{F65E65E4-5D69-41E6-9378-76F3AE6C305A}" srcOrd="1" destOrd="0" presId="urn:microsoft.com/office/officeart/2008/layout/HorizontalMultiLevelHierarchy"/>
    <dgm:cxn modelId="{883FC00C-7061-47DA-92FE-EE33475C1746}" type="presParOf" srcId="{E3B3A1CE-E55B-44B8-BD49-70C0E904CBB6}" destId="{F8AE55E1-9C12-4683-A496-399A31C3082C}" srcOrd="2" destOrd="0" presId="urn:microsoft.com/office/officeart/2008/layout/HorizontalMultiLevelHierarchy"/>
    <dgm:cxn modelId="{C6183E08-4D11-441B-BFC5-ADB6B7694714}" type="presParOf" srcId="{F8AE55E1-9C12-4683-A496-399A31C3082C}" destId="{51A5E5B9-68D8-4DD2-AB56-C0AAD02A8A30}" srcOrd="0" destOrd="0" presId="urn:microsoft.com/office/officeart/2008/layout/HorizontalMultiLevelHierarchy"/>
    <dgm:cxn modelId="{E2D28D4D-70D6-4E5D-A834-46D83CA181B1}" type="presParOf" srcId="{E3B3A1CE-E55B-44B8-BD49-70C0E904CBB6}" destId="{15105361-8072-4320-BA97-38E237D4C978}" srcOrd="3" destOrd="0" presId="urn:microsoft.com/office/officeart/2008/layout/HorizontalMultiLevelHierarchy"/>
    <dgm:cxn modelId="{48578618-A6EF-4079-A3AD-FBF17AC9498A}" type="presParOf" srcId="{15105361-8072-4320-BA97-38E237D4C978}" destId="{C46CBC3A-87F7-4706-A83F-95A92A1AA808}" srcOrd="0" destOrd="0" presId="urn:microsoft.com/office/officeart/2008/layout/HorizontalMultiLevelHierarchy"/>
    <dgm:cxn modelId="{E3B764DF-201B-4E2E-92D9-EE10C34DFC87}" type="presParOf" srcId="{15105361-8072-4320-BA97-38E237D4C978}" destId="{BD80DC8B-716F-40A7-8329-8068E48ADB7F}" srcOrd="1" destOrd="0" presId="urn:microsoft.com/office/officeart/2008/layout/HorizontalMultiLevelHierarchy"/>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1897B96-9DA8-4A4D-A95E-1D905FF1C108}" type="doc">
      <dgm:prSet loTypeId="urn:microsoft.com/office/officeart/2008/layout/HorizontalMultiLevelHierarchy" loCatId="hierarchy" qsTypeId="urn:microsoft.com/office/officeart/2005/8/quickstyle/simple1" qsCatId="simple" csTypeId="urn:microsoft.com/office/officeart/2005/8/colors/accent1_2" csCatId="accent1" phldr="1"/>
      <dgm:spPr/>
      <dgm:t>
        <a:bodyPr/>
        <a:lstStyle/>
        <a:p>
          <a:endParaRPr lang="da-DK"/>
        </a:p>
      </dgm:t>
    </dgm:pt>
    <dgm:pt modelId="{124F0A06-1073-4653-A7FC-AFC6D440BF56}">
      <dgm:prSet phldrT="[Tekst]" custT="1"/>
      <dgm:spPr>
        <a:xfrm>
          <a:off x="89940" y="1031970"/>
          <a:ext cx="971386" cy="1023695"/>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400" b="1">
              <a:solidFill>
                <a:sysClr val="window" lastClr="FFFFFF"/>
              </a:solidFill>
              <a:latin typeface="Calibri"/>
              <a:ea typeface="+mn-ea"/>
              <a:cs typeface="+mn-cs"/>
            </a:rPr>
            <a:t>Soliditet </a:t>
          </a:r>
        </a:p>
        <a:p>
          <a:r>
            <a:rPr lang="da-DK" sz="1400" b="1">
              <a:solidFill>
                <a:sysClr val="window" lastClr="FFFFFF"/>
              </a:solidFill>
              <a:latin typeface="Calibri"/>
              <a:ea typeface="+mn-ea"/>
              <a:cs typeface="+mn-cs"/>
            </a:rPr>
            <a:t>og </a:t>
          </a:r>
        </a:p>
        <a:p>
          <a:r>
            <a:rPr lang="da-DK" sz="1400" b="1">
              <a:solidFill>
                <a:sysClr val="window" lastClr="FFFFFF"/>
              </a:solidFill>
              <a:latin typeface="Calibri"/>
              <a:ea typeface="+mn-ea"/>
              <a:cs typeface="+mn-cs"/>
            </a:rPr>
            <a:t>risiko</a:t>
          </a:r>
        </a:p>
      </dgm:t>
    </dgm:pt>
    <dgm:pt modelId="{E18456F0-1451-4B3B-A096-9B4F5172395C}" type="parTrans" cxnId="{3F6D7DCB-8774-42AC-9660-DAA0E244C6AB}">
      <dgm:prSet/>
      <dgm:spPr/>
      <dgm:t>
        <a:bodyPr/>
        <a:lstStyle/>
        <a:p>
          <a:endParaRPr lang="da-DK"/>
        </a:p>
      </dgm:t>
    </dgm:pt>
    <dgm:pt modelId="{BE346A9F-A621-4D27-912A-B1D1F6C68DAF}" type="sibTrans" cxnId="{3F6D7DCB-8774-42AC-9660-DAA0E244C6AB}">
      <dgm:prSet/>
      <dgm:spPr/>
      <dgm:t>
        <a:bodyPr/>
        <a:lstStyle/>
        <a:p>
          <a:endParaRPr lang="da-DK"/>
        </a:p>
      </dgm:t>
    </dgm:pt>
    <dgm:pt modelId="{470B35A3-95FD-4367-89FB-F016BCC96A49}">
      <dgm:prSet phldrT="[Tekst]" custT="1"/>
      <dgm:spPr>
        <a:xfrm>
          <a:off x="2578682" y="350019"/>
          <a:ext cx="1449212" cy="779239"/>
        </a:xfrm>
        <a:solidFill>
          <a:srgbClr val="00B050"/>
        </a:solidFill>
        <a:ln w="25400" cap="flat" cmpd="sng" algn="ctr">
          <a:solidFill>
            <a:sysClr val="window" lastClr="FFFFFF">
              <a:hueOff val="0"/>
              <a:satOff val="0"/>
              <a:lumOff val="0"/>
              <a:alphaOff val="0"/>
            </a:sysClr>
          </a:solidFill>
          <a:prstDash val="solid"/>
        </a:ln>
        <a:effectLst/>
      </dgm:spPr>
      <dgm:t>
        <a:bodyPr/>
        <a:lstStyle/>
        <a:p>
          <a:r>
            <a:rPr lang="da-DK" sz="1200" b="1">
              <a:solidFill>
                <a:sysClr val="window" lastClr="FFFFFF"/>
              </a:solidFill>
              <a:latin typeface="Calibri"/>
              <a:ea typeface="+mn-ea"/>
              <a:cs typeface="+mn-cs"/>
            </a:rPr>
            <a:t>Driftsmæssig risiko</a:t>
          </a:r>
        </a:p>
      </dgm:t>
    </dgm:pt>
    <dgm:pt modelId="{820F5F3E-DD52-449D-B203-46408F68C8B5}" type="parTrans" cxnId="{4A48F2BF-15DC-4519-B93F-94512DA0D297}">
      <dgm:prSet/>
      <dgm:spPr>
        <a:xfrm>
          <a:off x="1087481" y="739638"/>
          <a:ext cx="1491201" cy="804179"/>
        </a:xfrm>
        <a:noFill/>
        <a:ln w="25400" cap="flat" cmpd="sng" algn="ctr">
          <a:solidFill>
            <a:srgbClr val="4F81BD">
              <a:shade val="6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BF2585E2-81B7-490E-BB19-29131BCB87C7}" type="sibTrans" cxnId="{4A48F2BF-15DC-4519-B93F-94512DA0D297}">
      <dgm:prSet/>
      <dgm:spPr/>
      <dgm:t>
        <a:bodyPr/>
        <a:lstStyle/>
        <a:p>
          <a:endParaRPr lang="da-DK"/>
        </a:p>
      </dgm:t>
    </dgm:pt>
    <dgm:pt modelId="{8ED8EE20-D314-4DF7-8F27-9A5577B274D7}">
      <dgm:prSet phldrT="[Tekst]" custT="1"/>
      <dgm:spPr>
        <a:xfrm>
          <a:off x="2578682" y="1430841"/>
          <a:ext cx="1448968" cy="767532"/>
        </a:xfrm>
        <a:solidFill>
          <a:srgbClr val="00B050"/>
        </a:solidFill>
        <a:ln w="25400" cap="flat" cmpd="sng" algn="ctr">
          <a:solidFill>
            <a:sysClr val="window" lastClr="FFFFFF">
              <a:hueOff val="0"/>
              <a:satOff val="0"/>
              <a:lumOff val="0"/>
              <a:alphaOff val="0"/>
            </a:sysClr>
          </a:solidFill>
          <a:prstDash val="solid"/>
        </a:ln>
        <a:effectLst/>
      </dgm:spPr>
      <dgm:t>
        <a:bodyPr/>
        <a:lstStyle/>
        <a:p>
          <a:r>
            <a:rPr lang="da-DK" sz="1200" b="1">
              <a:solidFill>
                <a:sysClr val="window" lastClr="FFFFFF"/>
              </a:solidFill>
              <a:latin typeface="Calibri"/>
              <a:ea typeface="+mn-ea"/>
              <a:cs typeface="+mn-cs"/>
            </a:rPr>
            <a:t>Finansiel risiko</a:t>
          </a:r>
        </a:p>
      </dgm:t>
    </dgm:pt>
    <dgm:pt modelId="{9DD53F17-CFD9-4E65-9313-AB07A1484988}" type="parTrans" cxnId="{05A49876-C960-42DF-A63F-6E6CA1AB2CFC}">
      <dgm:prSet/>
      <dgm:spPr>
        <a:xfrm>
          <a:off x="1087481" y="1543818"/>
          <a:ext cx="1491201" cy="270789"/>
        </a:xfrm>
        <a:noFill/>
        <a:ln w="25400" cap="flat" cmpd="sng" algn="ctr">
          <a:solidFill>
            <a:srgbClr val="4F81BD">
              <a:shade val="6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638385CF-B343-4DF9-A978-4D105AB9FA27}" type="sibTrans" cxnId="{05A49876-C960-42DF-A63F-6E6CA1AB2CFC}">
      <dgm:prSet/>
      <dgm:spPr/>
      <dgm:t>
        <a:bodyPr/>
        <a:lstStyle/>
        <a:p>
          <a:endParaRPr lang="da-DK"/>
        </a:p>
      </dgm:t>
    </dgm:pt>
    <dgm:pt modelId="{0204B42F-F2CE-4C85-9295-C892A2529C90}">
      <dgm:prSet phldrT="[Tekst]" custT="1"/>
      <dgm:spPr>
        <a:xfrm>
          <a:off x="2578682" y="2341699"/>
          <a:ext cx="1374521" cy="413901"/>
        </a:xfrm>
        <a:solidFill>
          <a:sysClr val="window" lastClr="FFFFFF">
            <a:lumMod val="85000"/>
          </a:sysClr>
        </a:solidFill>
        <a:ln w="25400" cap="flat" cmpd="sng" algn="ctr">
          <a:solidFill>
            <a:sysClr val="window" lastClr="FFFFFF">
              <a:hueOff val="0"/>
              <a:satOff val="0"/>
              <a:lumOff val="0"/>
              <a:alphaOff val="0"/>
            </a:sysClr>
          </a:solidFill>
          <a:prstDash val="solid"/>
        </a:ln>
        <a:effectLst/>
      </dgm:spPr>
      <dgm:t>
        <a:bodyPr/>
        <a:lstStyle/>
        <a:p>
          <a:r>
            <a:rPr lang="da-DK" sz="1100" b="1">
              <a:solidFill>
                <a:sysClr val="windowText" lastClr="000000"/>
              </a:solidFill>
              <a:latin typeface="Calibri"/>
              <a:ea typeface="+mn-ea"/>
              <a:cs typeface="+mn-cs"/>
            </a:rPr>
            <a:t>Følsomheder</a:t>
          </a:r>
        </a:p>
      </dgm:t>
    </dgm:pt>
    <dgm:pt modelId="{163A0B47-A253-4B55-813E-C117BF77B092}" type="parTrans" cxnId="{D427A217-1DE5-4898-AAC1-2C36B1DE8333}">
      <dgm:prSet/>
      <dgm:spPr>
        <a:xfrm>
          <a:off x="1087481" y="1543818"/>
          <a:ext cx="1491201" cy="1004831"/>
        </a:xfrm>
        <a:noFill/>
        <a:ln w="25400" cap="flat" cmpd="sng" algn="ctr">
          <a:solidFill>
            <a:srgbClr val="4F81BD">
              <a:shade val="6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28C221C4-DF84-409F-BB62-93457535E124}" type="sibTrans" cxnId="{D427A217-1DE5-4898-AAC1-2C36B1DE8333}">
      <dgm:prSet/>
      <dgm:spPr/>
      <dgm:t>
        <a:bodyPr/>
        <a:lstStyle/>
        <a:p>
          <a:endParaRPr lang="da-DK"/>
        </a:p>
      </dgm:t>
    </dgm:pt>
    <dgm:pt modelId="{C0A17A48-6E66-4FDA-8E95-5C014BE21826}">
      <dgm:prSet custT="1"/>
      <dgm:spPr>
        <a:xfrm>
          <a:off x="4403981" y="267684"/>
          <a:ext cx="1409836" cy="412669"/>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Nulpunktsomsætning</a:t>
          </a:r>
        </a:p>
      </dgm:t>
    </dgm:pt>
    <dgm:pt modelId="{4AADFC99-F630-40E9-8363-E776368FE4CD}" type="parTrans" cxnId="{024C362F-2464-4410-9C59-B3733F2ECBB4}">
      <dgm:prSet/>
      <dgm:spPr>
        <a:xfrm>
          <a:off x="4027894" y="474019"/>
          <a:ext cx="376086" cy="265619"/>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AB0F8821-9096-4F70-966D-D4C096586E3E}" type="sibTrans" cxnId="{024C362F-2464-4410-9C59-B3733F2ECBB4}">
      <dgm:prSet/>
      <dgm:spPr/>
      <dgm:t>
        <a:bodyPr/>
        <a:lstStyle/>
        <a:p>
          <a:endParaRPr lang="da-DK"/>
        </a:p>
      </dgm:t>
    </dgm:pt>
    <dgm:pt modelId="{410C0746-A64C-4742-B95A-EF9D8571CBDE}">
      <dgm:prSet custT="1"/>
      <dgm:spPr>
        <a:xfrm>
          <a:off x="4403981" y="823679"/>
          <a:ext cx="1409968" cy="387913"/>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Sikkerhedsmargin</a:t>
          </a:r>
        </a:p>
      </dgm:t>
    </dgm:pt>
    <dgm:pt modelId="{81BD47CD-B362-4419-A0CE-677CC2520791}" type="parTrans" cxnId="{4BC492B2-E1A7-4441-A375-4DC95D6B6EEE}">
      <dgm:prSet/>
      <dgm:spPr>
        <a:xfrm>
          <a:off x="4027894" y="739638"/>
          <a:ext cx="376086" cy="277997"/>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103A6B60-F947-4742-BE1D-1CD9D3BF44D9}" type="sibTrans" cxnId="{4BC492B2-E1A7-4441-A375-4DC95D6B6EEE}">
      <dgm:prSet/>
      <dgm:spPr/>
      <dgm:t>
        <a:bodyPr/>
        <a:lstStyle/>
        <a:p>
          <a:endParaRPr lang="da-DK"/>
        </a:p>
      </dgm:t>
    </dgm:pt>
    <dgm:pt modelId="{B4E06832-383B-44AB-82A1-FFA4AE1EDF6F}">
      <dgm:prSet custT="1"/>
      <dgm:spPr>
        <a:xfrm>
          <a:off x="4399412" y="1354919"/>
          <a:ext cx="1415440" cy="368261"/>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Soliditetsgrad</a:t>
          </a:r>
        </a:p>
      </dgm:t>
    </dgm:pt>
    <dgm:pt modelId="{53E454F4-04B4-4E64-852C-A00650364DC6}" type="parTrans" cxnId="{ECFA213B-2CF0-447E-A8C4-054476E1CD3F}">
      <dgm:prSet/>
      <dgm:spPr>
        <a:xfrm>
          <a:off x="4027650" y="1539049"/>
          <a:ext cx="371761" cy="275558"/>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DA824B8F-FD99-4077-9001-A7ECC28D7F59}" type="sibTrans" cxnId="{ECFA213B-2CF0-447E-A8C4-054476E1CD3F}">
      <dgm:prSet/>
      <dgm:spPr/>
      <dgm:t>
        <a:bodyPr/>
        <a:lstStyle/>
        <a:p>
          <a:endParaRPr lang="da-DK"/>
        </a:p>
      </dgm:t>
    </dgm:pt>
    <dgm:pt modelId="{9BA68083-00A8-4658-B2A2-A02EDF30C6A0}">
      <dgm:prSet custT="1"/>
      <dgm:spPr>
        <a:xfrm>
          <a:off x="4399412" y="1866506"/>
          <a:ext cx="1415440" cy="407790"/>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Rentedækningsgrad</a:t>
          </a:r>
        </a:p>
      </dgm:t>
    </dgm:pt>
    <dgm:pt modelId="{3B40BF50-AB4C-4613-A638-955CBFF8C820}" type="parTrans" cxnId="{1B75A23B-C90F-420C-8904-E6980C0B5172}">
      <dgm:prSet/>
      <dgm:spPr>
        <a:xfrm>
          <a:off x="4027650" y="1814607"/>
          <a:ext cx="371761" cy="255793"/>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B9BBD8DB-5A5C-461E-B608-0D8ABB6C858F}" type="sibTrans" cxnId="{1B75A23B-C90F-420C-8904-E6980C0B5172}">
      <dgm:prSet/>
      <dgm:spPr/>
      <dgm:t>
        <a:bodyPr/>
        <a:lstStyle/>
        <a:p>
          <a:endParaRPr lang="da-DK"/>
        </a:p>
      </dgm:t>
    </dgm:pt>
    <dgm:pt modelId="{D9433BF4-88B9-4EA9-9FC0-7A3DB758E9E4}" type="pres">
      <dgm:prSet presAssocID="{31897B96-9DA8-4A4D-A95E-1D905FF1C108}" presName="Name0" presStyleCnt="0">
        <dgm:presLayoutVars>
          <dgm:chPref val="1"/>
          <dgm:dir/>
          <dgm:animOne val="branch"/>
          <dgm:animLvl val="lvl"/>
          <dgm:resizeHandles val="exact"/>
        </dgm:presLayoutVars>
      </dgm:prSet>
      <dgm:spPr/>
      <dgm:t>
        <a:bodyPr/>
        <a:lstStyle/>
        <a:p>
          <a:endParaRPr lang="da-DK"/>
        </a:p>
      </dgm:t>
    </dgm:pt>
    <dgm:pt modelId="{4C7BF82B-5676-4E89-812D-6DDE3789C176}" type="pres">
      <dgm:prSet presAssocID="{124F0A06-1073-4653-A7FC-AFC6D440BF56}" presName="root1" presStyleCnt="0"/>
      <dgm:spPr/>
    </dgm:pt>
    <dgm:pt modelId="{36B4E03C-1346-467F-8842-CF539DFA3C44}" type="pres">
      <dgm:prSet presAssocID="{124F0A06-1073-4653-A7FC-AFC6D440BF56}" presName="LevelOneTextNode" presStyleLbl="node0" presStyleIdx="0" presStyleCnt="1" custAng="5400000" custScaleX="178561" custScaleY="32193" custLinFactNeighborX="-96435" custLinFactNeighborY="-298">
        <dgm:presLayoutVars>
          <dgm:chPref val="3"/>
        </dgm:presLayoutVars>
      </dgm:prSet>
      <dgm:spPr>
        <a:prstGeom prst="roundRect">
          <a:avLst/>
        </a:prstGeom>
      </dgm:spPr>
      <dgm:t>
        <a:bodyPr/>
        <a:lstStyle/>
        <a:p>
          <a:endParaRPr lang="da-DK"/>
        </a:p>
      </dgm:t>
    </dgm:pt>
    <dgm:pt modelId="{4F75ADF1-5EE4-4DC1-9E66-0B1379BD0F21}" type="pres">
      <dgm:prSet presAssocID="{124F0A06-1073-4653-A7FC-AFC6D440BF56}" presName="level2hierChild" presStyleCnt="0"/>
      <dgm:spPr/>
    </dgm:pt>
    <dgm:pt modelId="{8A54F20F-40C2-42CB-960B-93D1929AB60E}" type="pres">
      <dgm:prSet presAssocID="{820F5F3E-DD52-449D-B203-46408F68C8B5}" presName="conn2-1" presStyleLbl="parChTrans1D2" presStyleIdx="0" presStyleCnt="3"/>
      <dgm:spPr>
        <a:custGeom>
          <a:avLst/>
          <a:gdLst/>
          <a:ahLst/>
          <a:cxnLst/>
          <a:rect l="0" t="0" r="0" b="0"/>
          <a:pathLst>
            <a:path>
              <a:moveTo>
                <a:pt x="0" y="804179"/>
              </a:moveTo>
              <a:lnTo>
                <a:pt x="745600" y="804179"/>
              </a:lnTo>
              <a:lnTo>
                <a:pt x="745600" y="0"/>
              </a:lnTo>
              <a:lnTo>
                <a:pt x="1491201" y="0"/>
              </a:lnTo>
            </a:path>
          </a:pathLst>
        </a:custGeom>
      </dgm:spPr>
      <dgm:t>
        <a:bodyPr/>
        <a:lstStyle/>
        <a:p>
          <a:endParaRPr lang="da-DK"/>
        </a:p>
      </dgm:t>
    </dgm:pt>
    <dgm:pt modelId="{73177EA2-E9E3-4994-9FD6-1348C7C34AFA}" type="pres">
      <dgm:prSet presAssocID="{820F5F3E-DD52-449D-B203-46408F68C8B5}" presName="connTx" presStyleLbl="parChTrans1D2" presStyleIdx="0" presStyleCnt="3"/>
      <dgm:spPr/>
      <dgm:t>
        <a:bodyPr/>
        <a:lstStyle/>
        <a:p>
          <a:endParaRPr lang="da-DK"/>
        </a:p>
      </dgm:t>
    </dgm:pt>
    <dgm:pt modelId="{192D3C0E-2B62-4ED6-ABF1-91B626C77D1A}" type="pres">
      <dgm:prSet presAssocID="{470B35A3-95FD-4367-89FB-F016BCC96A49}" presName="root2" presStyleCnt="0"/>
      <dgm:spPr/>
    </dgm:pt>
    <dgm:pt modelId="{78060342-8ED2-4DB5-9D0D-AEEF2213AB6C}" type="pres">
      <dgm:prSet presAssocID="{470B35A3-95FD-4367-89FB-F016BCC96A49}" presName="LevelTwoTextNode" presStyleLbl="node2" presStyleIdx="0" presStyleCnt="3" custScaleX="77068" custScaleY="135921" custLinFactNeighborX="29900">
        <dgm:presLayoutVars>
          <dgm:chPref val="3"/>
        </dgm:presLayoutVars>
      </dgm:prSet>
      <dgm:spPr>
        <a:prstGeom prst="rightArrow">
          <a:avLst/>
        </a:prstGeom>
      </dgm:spPr>
      <dgm:t>
        <a:bodyPr/>
        <a:lstStyle/>
        <a:p>
          <a:endParaRPr lang="da-DK"/>
        </a:p>
      </dgm:t>
    </dgm:pt>
    <dgm:pt modelId="{7D641890-86FC-4928-9BF1-3A1F1E79A25D}" type="pres">
      <dgm:prSet presAssocID="{470B35A3-95FD-4367-89FB-F016BCC96A49}" presName="level3hierChild" presStyleCnt="0"/>
      <dgm:spPr/>
    </dgm:pt>
    <dgm:pt modelId="{1F45BF1F-131B-4AAE-A294-A59CE81B41A7}" type="pres">
      <dgm:prSet presAssocID="{4AADFC99-F630-40E9-8363-E776368FE4CD}" presName="conn2-1" presStyleLbl="parChTrans1D3" presStyleIdx="0" presStyleCnt="4"/>
      <dgm:spPr>
        <a:custGeom>
          <a:avLst/>
          <a:gdLst/>
          <a:ahLst/>
          <a:cxnLst/>
          <a:rect l="0" t="0" r="0" b="0"/>
          <a:pathLst>
            <a:path>
              <a:moveTo>
                <a:pt x="0" y="265619"/>
              </a:moveTo>
              <a:lnTo>
                <a:pt x="188043" y="265619"/>
              </a:lnTo>
              <a:lnTo>
                <a:pt x="188043" y="0"/>
              </a:lnTo>
              <a:lnTo>
                <a:pt x="376086" y="0"/>
              </a:lnTo>
            </a:path>
          </a:pathLst>
        </a:custGeom>
      </dgm:spPr>
      <dgm:t>
        <a:bodyPr/>
        <a:lstStyle/>
        <a:p>
          <a:endParaRPr lang="da-DK"/>
        </a:p>
      </dgm:t>
    </dgm:pt>
    <dgm:pt modelId="{03097F31-0050-4EC0-9421-C956407FA62F}" type="pres">
      <dgm:prSet presAssocID="{4AADFC99-F630-40E9-8363-E776368FE4CD}" presName="connTx" presStyleLbl="parChTrans1D3" presStyleIdx="0" presStyleCnt="4"/>
      <dgm:spPr/>
      <dgm:t>
        <a:bodyPr/>
        <a:lstStyle/>
        <a:p>
          <a:endParaRPr lang="da-DK"/>
        </a:p>
      </dgm:t>
    </dgm:pt>
    <dgm:pt modelId="{C47DF41B-4F01-4057-A9CE-FDAFB8BC25F0}" type="pres">
      <dgm:prSet presAssocID="{C0A17A48-6E66-4FDA-8E95-5C014BE21826}" presName="root2" presStyleCnt="0"/>
      <dgm:spPr/>
    </dgm:pt>
    <dgm:pt modelId="{68881A30-170C-4456-B361-A8CB1863BC0A}" type="pres">
      <dgm:prSet presAssocID="{C0A17A48-6E66-4FDA-8E95-5C014BE21826}" presName="LevelTwoTextNode" presStyleLbl="node3" presStyleIdx="0" presStyleCnt="4" custScaleX="89058" custScaleY="71981" custLinFactNeighborX="29900">
        <dgm:presLayoutVars>
          <dgm:chPref val="3"/>
        </dgm:presLayoutVars>
      </dgm:prSet>
      <dgm:spPr>
        <a:prstGeom prst="rect">
          <a:avLst/>
        </a:prstGeom>
      </dgm:spPr>
      <dgm:t>
        <a:bodyPr/>
        <a:lstStyle/>
        <a:p>
          <a:endParaRPr lang="da-DK"/>
        </a:p>
      </dgm:t>
    </dgm:pt>
    <dgm:pt modelId="{6631E737-7AAD-462D-9EE3-A97EAF836F87}" type="pres">
      <dgm:prSet presAssocID="{C0A17A48-6E66-4FDA-8E95-5C014BE21826}" presName="level3hierChild" presStyleCnt="0"/>
      <dgm:spPr/>
    </dgm:pt>
    <dgm:pt modelId="{BE68ED8F-6BEB-4504-95A7-3E88BB8D4C44}" type="pres">
      <dgm:prSet presAssocID="{81BD47CD-B362-4419-A0CE-677CC2520791}" presName="conn2-1" presStyleLbl="parChTrans1D3" presStyleIdx="1" presStyleCnt="4"/>
      <dgm:spPr>
        <a:custGeom>
          <a:avLst/>
          <a:gdLst/>
          <a:ahLst/>
          <a:cxnLst/>
          <a:rect l="0" t="0" r="0" b="0"/>
          <a:pathLst>
            <a:path>
              <a:moveTo>
                <a:pt x="0" y="0"/>
              </a:moveTo>
              <a:lnTo>
                <a:pt x="188043" y="0"/>
              </a:lnTo>
              <a:lnTo>
                <a:pt x="188043" y="277997"/>
              </a:lnTo>
              <a:lnTo>
                <a:pt x="376086" y="277997"/>
              </a:lnTo>
            </a:path>
          </a:pathLst>
        </a:custGeom>
      </dgm:spPr>
      <dgm:t>
        <a:bodyPr/>
        <a:lstStyle/>
        <a:p>
          <a:endParaRPr lang="da-DK"/>
        </a:p>
      </dgm:t>
    </dgm:pt>
    <dgm:pt modelId="{19DECCD0-869F-48F6-AF4C-D00F54EAD291}" type="pres">
      <dgm:prSet presAssocID="{81BD47CD-B362-4419-A0CE-677CC2520791}" presName="connTx" presStyleLbl="parChTrans1D3" presStyleIdx="1" presStyleCnt="4"/>
      <dgm:spPr/>
      <dgm:t>
        <a:bodyPr/>
        <a:lstStyle/>
        <a:p>
          <a:endParaRPr lang="da-DK"/>
        </a:p>
      </dgm:t>
    </dgm:pt>
    <dgm:pt modelId="{CA39C9B4-14E2-4A12-A939-29E543524510}" type="pres">
      <dgm:prSet presAssocID="{410C0746-A64C-4742-B95A-EF9D8571CBDE}" presName="root2" presStyleCnt="0"/>
      <dgm:spPr/>
    </dgm:pt>
    <dgm:pt modelId="{215F60FF-47A1-4646-AE87-EF082BC2CDA1}" type="pres">
      <dgm:prSet presAssocID="{410C0746-A64C-4742-B95A-EF9D8571CBDE}" presName="LevelTwoTextNode" presStyleLbl="node3" presStyleIdx="1" presStyleCnt="4" custScaleX="88897" custScaleY="67663" custLinFactNeighborX="29900">
        <dgm:presLayoutVars>
          <dgm:chPref val="3"/>
        </dgm:presLayoutVars>
      </dgm:prSet>
      <dgm:spPr>
        <a:prstGeom prst="rect">
          <a:avLst/>
        </a:prstGeom>
      </dgm:spPr>
      <dgm:t>
        <a:bodyPr/>
        <a:lstStyle/>
        <a:p>
          <a:endParaRPr lang="da-DK"/>
        </a:p>
      </dgm:t>
    </dgm:pt>
    <dgm:pt modelId="{4EB4CA4C-9E22-475C-8C54-87B1143E81B2}" type="pres">
      <dgm:prSet presAssocID="{410C0746-A64C-4742-B95A-EF9D8571CBDE}" presName="level3hierChild" presStyleCnt="0"/>
      <dgm:spPr/>
    </dgm:pt>
    <dgm:pt modelId="{FFA79B1C-20C8-4854-9726-39C2736CFF97}" type="pres">
      <dgm:prSet presAssocID="{9DD53F17-CFD9-4E65-9313-AB07A1484988}" presName="conn2-1" presStyleLbl="parChTrans1D2" presStyleIdx="1" presStyleCnt="3"/>
      <dgm:spPr>
        <a:custGeom>
          <a:avLst/>
          <a:gdLst/>
          <a:ahLst/>
          <a:cxnLst/>
          <a:rect l="0" t="0" r="0" b="0"/>
          <a:pathLst>
            <a:path>
              <a:moveTo>
                <a:pt x="0" y="0"/>
              </a:moveTo>
              <a:lnTo>
                <a:pt x="745600" y="0"/>
              </a:lnTo>
              <a:lnTo>
                <a:pt x="745600" y="270789"/>
              </a:lnTo>
              <a:lnTo>
                <a:pt x="1491201" y="270789"/>
              </a:lnTo>
            </a:path>
          </a:pathLst>
        </a:custGeom>
      </dgm:spPr>
      <dgm:t>
        <a:bodyPr/>
        <a:lstStyle/>
        <a:p>
          <a:endParaRPr lang="da-DK"/>
        </a:p>
      </dgm:t>
    </dgm:pt>
    <dgm:pt modelId="{9CE3D8EB-0B09-4518-B0C3-3A2629F6B257}" type="pres">
      <dgm:prSet presAssocID="{9DD53F17-CFD9-4E65-9313-AB07A1484988}" presName="connTx" presStyleLbl="parChTrans1D2" presStyleIdx="1" presStyleCnt="3"/>
      <dgm:spPr/>
      <dgm:t>
        <a:bodyPr/>
        <a:lstStyle/>
        <a:p>
          <a:endParaRPr lang="da-DK"/>
        </a:p>
      </dgm:t>
    </dgm:pt>
    <dgm:pt modelId="{DA915146-149D-4CE6-9135-7A9B925DFF9E}" type="pres">
      <dgm:prSet presAssocID="{8ED8EE20-D314-4DF7-8F27-9A5577B274D7}" presName="root2" presStyleCnt="0"/>
      <dgm:spPr/>
    </dgm:pt>
    <dgm:pt modelId="{7AB60C01-2A11-457A-8D62-06AFEB2E9C9F}" type="pres">
      <dgm:prSet presAssocID="{8ED8EE20-D314-4DF7-8F27-9A5577B274D7}" presName="LevelTwoTextNode" presStyleLbl="node2" presStyleIdx="1" presStyleCnt="3" custScaleX="77055" custScaleY="133879" custLinFactNeighborX="29900">
        <dgm:presLayoutVars>
          <dgm:chPref val="3"/>
        </dgm:presLayoutVars>
      </dgm:prSet>
      <dgm:spPr>
        <a:prstGeom prst="rightArrow">
          <a:avLst/>
        </a:prstGeom>
      </dgm:spPr>
      <dgm:t>
        <a:bodyPr/>
        <a:lstStyle/>
        <a:p>
          <a:endParaRPr lang="da-DK"/>
        </a:p>
      </dgm:t>
    </dgm:pt>
    <dgm:pt modelId="{B68BD97C-7690-4184-B227-7CD4335100F1}" type="pres">
      <dgm:prSet presAssocID="{8ED8EE20-D314-4DF7-8F27-9A5577B274D7}" presName="level3hierChild" presStyleCnt="0"/>
      <dgm:spPr/>
    </dgm:pt>
    <dgm:pt modelId="{F91081FD-ABD3-4D64-AC9D-3B95F0E30C0B}" type="pres">
      <dgm:prSet presAssocID="{53E454F4-04B4-4E64-852C-A00650364DC6}" presName="conn2-1" presStyleLbl="parChTrans1D3" presStyleIdx="2" presStyleCnt="4"/>
      <dgm:spPr>
        <a:custGeom>
          <a:avLst/>
          <a:gdLst/>
          <a:ahLst/>
          <a:cxnLst/>
          <a:rect l="0" t="0" r="0" b="0"/>
          <a:pathLst>
            <a:path>
              <a:moveTo>
                <a:pt x="0" y="275558"/>
              </a:moveTo>
              <a:lnTo>
                <a:pt x="185880" y="275558"/>
              </a:lnTo>
              <a:lnTo>
                <a:pt x="185880" y="0"/>
              </a:lnTo>
              <a:lnTo>
                <a:pt x="371761" y="0"/>
              </a:lnTo>
            </a:path>
          </a:pathLst>
        </a:custGeom>
      </dgm:spPr>
      <dgm:t>
        <a:bodyPr/>
        <a:lstStyle/>
        <a:p>
          <a:endParaRPr lang="da-DK"/>
        </a:p>
      </dgm:t>
    </dgm:pt>
    <dgm:pt modelId="{914FCE3C-8A92-4F4E-91C4-16981869E083}" type="pres">
      <dgm:prSet presAssocID="{53E454F4-04B4-4E64-852C-A00650364DC6}" presName="connTx" presStyleLbl="parChTrans1D3" presStyleIdx="2" presStyleCnt="4"/>
      <dgm:spPr/>
      <dgm:t>
        <a:bodyPr/>
        <a:lstStyle/>
        <a:p>
          <a:endParaRPr lang="da-DK"/>
        </a:p>
      </dgm:t>
    </dgm:pt>
    <dgm:pt modelId="{1E07D49A-4569-42AE-9DEB-27EAD8001C84}" type="pres">
      <dgm:prSet presAssocID="{B4E06832-383B-44AB-82A1-FFA4AE1EDF6F}" presName="root2" presStyleCnt="0"/>
      <dgm:spPr/>
    </dgm:pt>
    <dgm:pt modelId="{4DBC114B-12F1-41E5-AEFF-32CFB5E411AF}" type="pres">
      <dgm:prSet presAssocID="{B4E06832-383B-44AB-82A1-FFA4AE1EDF6F}" presName="LevelTwoTextNode" presStyleLbl="node3" presStyleIdx="2" presStyleCnt="4" custScaleX="89071" custScaleY="64235" custLinFactNeighborX="29670">
        <dgm:presLayoutVars>
          <dgm:chPref val="3"/>
        </dgm:presLayoutVars>
      </dgm:prSet>
      <dgm:spPr>
        <a:prstGeom prst="rect">
          <a:avLst/>
        </a:prstGeom>
      </dgm:spPr>
      <dgm:t>
        <a:bodyPr/>
        <a:lstStyle/>
        <a:p>
          <a:endParaRPr lang="da-DK"/>
        </a:p>
      </dgm:t>
    </dgm:pt>
    <dgm:pt modelId="{A567DB15-FDE2-481D-93E9-215F0A244B1D}" type="pres">
      <dgm:prSet presAssocID="{B4E06832-383B-44AB-82A1-FFA4AE1EDF6F}" presName="level3hierChild" presStyleCnt="0"/>
      <dgm:spPr/>
    </dgm:pt>
    <dgm:pt modelId="{2F5AD710-7FF8-4B9A-8EA9-85493098E5F6}" type="pres">
      <dgm:prSet presAssocID="{3B40BF50-AB4C-4613-A638-955CBFF8C820}" presName="conn2-1" presStyleLbl="parChTrans1D3" presStyleIdx="3" presStyleCnt="4"/>
      <dgm:spPr>
        <a:custGeom>
          <a:avLst/>
          <a:gdLst/>
          <a:ahLst/>
          <a:cxnLst/>
          <a:rect l="0" t="0" r="0" b="0"/>
          <a:pathLst>
            <a:path>
              <a:moveTo>
                <a:pt x="0" y="0"/>
              </a:moveTo>
              <a:lnTo>
                <a:pt x="185880" y="0"/>
              </a:lnTo>
              <a:lnTo>
                <a:pt x="185880" y="255793"/>
              </a:lnTo>
              <a:lnTo>
                <a:pt x="371761" y="255793"/>
              </a:lnTo>
            </a:path>
          </a:pathLst>
        </a:custGeom>
      </dgm:spPr>
      <dgm:t>
        <a:bodyPr/>
        <a:lstStyle/>
        <a:p>
          <a:endParaRPr lang="da-DK"/>
        </a:p>
      </dgm:t>
    </dgm:pt>
    <dgm:pt modelId="{EB2D5208-268B-4314-983F-41F47FF03314}" type="pres">
      <dgm:prSet presAssocID="{3B40BF50-AB4C-4613-A638-955CBFF8C820}" presName="connTx" presStyleLbl="parChTrans1D3" presStyleIdx="3" presStyleCnt="4"/>
      <dgm:spPr/>
      <dgm:t>
        <a:bodyPr/>
        <a:lstStyle/>
        <a:p>
          <a:endParaRPr lang="da-DK"/>
        </a:p>
      </dgm:t>
    </dgm:pt>
    <dgm:pt modelId="{56C05FDC-C10D-4957-BB11-BC539A2C218A}" type="pres">
      <dgm:prSet presAssocID="{9BA68083-00A8-4658-B2A2-A02EDF30C6A0}" presName="root2" presStyleCnt="0"/>
      <dgm:spPr/>
    </dgm:pt>
    <dgm:pt modelId="{DB13C8B2-6595-4FE1-B196-D51A0CEB6328}" type="pres">
      <dgm:prSet presAssocID="{9BA68083-00A8-4658-B2A2-A02EDF30C6A0}" presName="LevelTwoTextNode" presStyleLbl="node3" presStyleIdx="3" presStyleCnt="4" custScaleX="89531" custScaleY="71130" custLinFactNeighborX="29670">
        <dgm:presLayoutVars>
          <dgm:chPref val="3"/>
        </dgm:presLayoutVars>
      </dgm:prSet>
      <dgm:spPr>
        <a:prstGeom prst="rect">
          <a:avLst/>
        </a:prstGeom>
      </dgm:spPr>
      <dgm:t>
        <a:bodyPr/>
        <a:lstStyle/>
        <a:p>
          <a:endParaRPr lang="da-DK"/>
        </a:p>
      </dgm:t>
    </dgm:pt>
    <dgm:pt modelId="{7A1848A6-C7EF-4564-9202-701CBC37B1AB}" type="pres">
      <dgm:prSet presAssocID="{9BA68083-00A8-4658-B2A2-A02EDF30C6A0}" presName="level3hierChild" presStyleCnt="0"/>
      <dgm:spPr/>
    </dgm:pt>
    <dgm:pt modelId="{1CAC6023-4F14-46DC-A4C1-93BEE238FF83}" type="pres">
      <dgm:prSet presAssocID="{163A0B47-A253-4B55-813E-C117BF77B092}" presName="conn2-1" presStyleLbl="parChTrans1D2" presStyleIdx="2" presStyleCnt="3"/>
      <dgm:spPr>
        <a:custGeom>
          <a:avLst/>
          <a:gdLst/>
          <a:ahLst/>
          <a:cxnLst/>
          <a:rect l="0" t="0" r="0" b="0"/>
          <a:pathLst>
            <a:path>
              <a:moveTo>
                <a:pt x="0" y="0"/>
              </a:moveTo>
              <a:lnTo>
                <a:pt x="745600" y="0"/>
              </a:lnTo>
              <a:lnTo>
                <a:pt x="745600" y="1004831"/>
              </a:lnTo>
              <a:lnTo>
                <a:pt x="1491201" y="1004831"/>
              </a:lnTo>
            </a:path>
          </a:pathLst>
        </a:custGeom>
      </dgm:spPr>
      <dgm:t>
        <a:bodyPr/>
        <a:lstStyle/>
        <a:p>
          <a:endParaRPr lang="da-DK"/>
        </a:p>
      </dgm:t>
    </dgm:pt>
    <dgm:pt modelId="{78392E51-D5B2-40C4-B8F2-1FD0BB1D20C9}" type="pres">
      <dgm:prSet presAssocID="{163A0B47-A253-4B55-813E-C117BF77B092}" presName="connTx" presStyleLbl="parChTrans1D2" presStyleIdx="2" presStyleCnt="3"/>
      <dgm:spPr/>
      <dgm:t>
        <a:bodyPr/>
        <a:lstStyle/>
        <a:p>
          <a:endParaRPr lang="da-DK"/>
        </a:p>
      </dgm:t>
    </dgm:pt>
    <dgm:pt modelId="{23D0A49D-CCCE-46F1-B6BA-D757CDB0EB6F}" type="pres">
      <dgm:prSet presAssocID="{0204B42F-F2CE-4C85-9295-C892A2529C90}" presName="root2" presStyleCnt="0"/>
      <dgm:spPr/>
    </dgm:pt>
    <dgm:pt modelId="{FFF7A837-2C66-4FF9-A9BA-F890440978CE}" type="pres">
      <dgm:prSet presAssocID="{0204B42F-F2CE-4C85-9295-C892A2529C90}" presName="LevelTwoTextNode" presStyleLbl="node2" presStyleIdx="2" presStyleCnt="3" custScaleX="73096" custScaleY="72196" custLinFactNeighborX="29900">
        <dgm:presLayoutVars>
          <dgm:chPref val="3"/>
        </dgm:presLayoutVars>
      </dgm:prSet>
      <dgm:spPr>
        <a:prstGeom prst="ellipse">
          <a:avLst/>
        </a:prstGeom>
      </dgm:spPr>
      <dgm:t>
        <a:bodyPr/>
        <a:lstStyle/>
        <a:p>
          <a:endParaRPr lang="da-DK"/>
        </a:p>
      </dgm:t>
    </dgm:pt>
    <dgm:pt modelId="{0B7A4F25-594A-4F79-A16E-CF94ECC7B59D}" type="pres">
      <dgm:prSet presAssocID="{0204B42F-F2CE-4C85-9295-C892A2529C90}" presName="level3hierChild" presStyleCnt="0"/>
      <dgm:spPr/>
    </dgm:pt>
  </dgm:ptLst>
  <dgm:cxnLst>
    <dgm:cxn modelId="{ECFA213B-2CF0-447E-A8C4-054476E1CD3F}" srcId="{8ED8EE20-D314-4DF7-8F27-9A5577B274D7}" destId="{B4E06832-383B-44AB-82A1-FFA4AE1EDF6F}" srcOrd="0" destOrd="0" parTransId="{53E454F4-04B4-4E64-852C-A00650364DC6}" sibTransId="{DA824B8F-FD99-4077-9001-A7ECC28D7F59}"/>
    <dgm:cxn modelId="{4BC492B2-E1A7-4441-A375-4DC95D6B6EEE}" srcId="{470B35A3-95FD-4367-89FB-F016BCC96A49}" destId="{410C0746-A64C-4742-B95A-EF9D8571CBDE}" srcOrd="1" destOrd="0" parTransId="{81BD47CD-B362-4419-A0CE-677CC2520791}" sibTransId="{103A6B60-F947-4742-BE1D-1CD9D3BF44D9}"/>
    <dgm:cxn modelId="{1B75A23B-C90F-420C-8904-E6980C0B5172}" srcId="{8ED8EE20-D314-4DF7-8F27-9A5577B274D7}" destId="{9BA68083-00A8-4658-B2A2-A02EDF30C6A0}" srcOrd="1" destOrd="0" parTransId="{3B40BF50-AB4C-4613-A638-955CBFF8C820}" sibTransId="{B9BBD8DB-5A5C-461E-B608-0D8ABB6C858F}"/>
    <dgm:cxn modelId="{3638DCF9-59BF-4346-9592-DB3A29F052B3}" type="presOf" srcId="{163A0B47-A253-4B55-813E-C117BF77B092}" destId="{1CAC6023-4F14-46DC-A4C1-93BEE238FF83}" srcOrd="0" destOrd="0" presId="urn:microsoft.com/office/officeart/2008/layout/HorizontalMultiLevelHierarchy"/>
    <dgm:cxn modelId="{848C4477-F27C-4F5C-B577-1BF8D3F74186}" type="presOf" srcId="{9DD53F17-CFD9-4E65-9313-AB07A1484988}" destId="{FFA79B1C-20C8-4854-9726-39C2736CFF97}" srcOrd="0" destOrd="0" presId="urn:microsoft.com/office/officeart/2008/layout/HorizontalMultiLevelHierarchy"/>
    <dgm:cxn modelId="{702BD82A-C5D1-49CF-933E-798DBE88DA4E}" type="presOf" srcId="{4AADFC99-F630-40E9-8363-E776368FE4CD}" destId="{03097F31-0050-4EC0-9421-C956407FA62F}" srcOrd="1" destOrd="0" presId="urn:microsoft.com/office/officeart/2008/layout/HorizontalMultiLevelHierarchy"/>
    <dgm:cxn modelId="{1989CB45-04FF-4862-9DFD-1BEFFB721D18}" type="presOf" srcId="{0204B42F-F2CE-4C85-9295-C892A2529C90}" destId="{FFF7A837-2C66-4FF9-A9BA-F890440978CE}" srcOrd="0" destOrd="0" presId="urn:microsoft.com/office/officeart/2008/layout/HorizontalMultiLevelHierarchy"/>
    <dgm:cxn modelId="{4A48F2BF-15DC-4519-B93F-94512DA0D297}" srcId="{124F0A06-1073-4653-A7FC-AFC6D440BF56}" destId="{470B35A3-95FD-4367-89FB-F016BCC96A49}" srcOrd="0" destOrd="0" parTransId="{820F5F3E-DD52-449D-B203-46408F68C8B5}" sibTransId="{BF2585E2-81B7-490E-BB19-29131BCB87C7}"/>
    <dgm:cxn modelId="{5E512184-381E-4E4E-885D-07F8ED2E62B6}" type="presOf" srcId="{3B40BF50-AB4C-4613-A638-955CBFF8C820}" destId="{2F5AD710-7FF8-4B9A-8EA9-85493098E5F6}" srcOrd="0" destOrd="0" presId="urn:microsoft.com/office/officeart/2008/layout/HorizontalMultiLevelHierarchy"/>
    <dgm:cxn modelId="{EE452235-639B-4925-A866-BEE0FB50B458}" type="presOf" srcId="{31897B96-9DA8-4A4D-A95E-1D905FF1C108}" destId="{D9433BF4-88B9-4EA9-9FC0-7A3DB758E9E4}" srcOrd="0" destOrd="0" presId="urn:microsoft.com/office/officeart/2008/layout/HorizontalMultiLevelHierarchy"/>
    <dgm:cxn modelId="{0C6947A0-2AA3-4FEB-BED7-0E2769FC3DCD}" type="presOf" srcId="{820F5F3E-DD52-449D-B203-46408F68C8B5}" destId="{73177EA2-E9E3-4994-9FD6-1348C7C34AFA}" srcOrd="1" destOrd="0" presId="urn:microsoft.com/office/officeart/2008/layout/HorizontalMultiLevelHierarchy"/>
    <dgm:cxn modelId="{024C362F-2464-4410-9C59-B3733F2ECBB4}" srcId="{470B35A3-95FD-4367-89FB-F016BCC96A49}" destId="{C0A17A48-6E66-4FDA-8E95-5C014BE21826}" srcOrd="0" destOrd="0" parTransId="{4AADFC99-F630-40E9-8363-E776368FE4CD}" sibTransId="{AB0F8821-9096-4F70-966D-D4C096586E3E}"/>
    <dgm:cxn modelId="{B2639259-E138-49DD-920E-3BA684B5C517}" type="presOf" srcId="{81BD47CD-B362-4419-A0CE-677CC2520791}" destId="{BE68ED8F-6BEB-4504-95A7-3E88BB8D4C44}" srcOrd="0" destOrd="0" presId="urn:microsoft.com/office/officeart/2008/layout/HorizontalMultiLevelHierarchy"/>
    <dgm:cxn modelId="{521C449E-5C6F-4122-90A1-69D5C9582BC1}" type="presOf" srcId="{C0A17A48-6E66-4FDA-8E95-5C014BE21826}" destId="{68881A30-170C-4456-B361-A8CB1863BC0A}" srcOrd="0" destOrd="0" presId="urn:microsoft.com/office/officeart/2008/layout/HorizontalMultiLevelHierarchy"/>
    <dgm:cxn modelId="{A307C6FB-C4EC-40B6-9CA6-D8D364902C31}" type="presOf" srcId="{163A0B47-A253-4B55-813E-C117BF77B092}" destId="{78392E51-D5B2-40C4-B8F2-1FD0BB1D20C9}" srcOrd="1" destOrd="0" presId="urn:microsoft.com/office/officeart/2008/layout/HorizontalMultiLevelHierarchy"/>
    <dgm:cxn modelId="{4A300982-29CB-4EE9-9D86-00ECCE1D81D4}" type="presOf" srcId="{53E454F4-04B4-4E64-852C-A00650364DC6}" destId="{F91081FD-ABD3-4D64-AC9D-3B95F0E30C0B}" srcOrd="0" destOrd="0" presId="urn:microsoft.com/office/officeart/2008/layout/HorizontalMultiLevelHierarchy"/>
    <dgm:cxn modelId="{05A49876-C960-42DF-A63F-6E6CA1AB2CFC}" srcId="{124F0A06-1073-4653-A7FC-AFC6D440BF56}" destId="{8ED8EE20-D314-4DF7-8F27-9A5577B274D7}" srcOrd="1" destOrd="0" parTransId="{9DD53F17-CFD9-4E65-9313-AB07A1484988}" sibTransId="{638385CF-B343-4DF9-A978-4D105AB9FA27}"/>
    <dgm:cxn modelId="{945DCBC3-272C-4923-BF11-4004CEAC1D9B}" type="presOf" srcId="{9BA68083-00A8-4658-B2A2-A02EDF30C6A0}" destId="{DB13C8B2-6595-4FE1-B196-D51A0CEB6328}" srcOrd="0" destOrd="0" presId="urn:microsoft.com/office/officeart/2008/layout/HorizontalMultiLevelHierarchy"/>
    <dgm:cxn modelId="{A59FA332-CDDF-47EB-983F-D5D96FDA0994}" type="presOf" srcId="{53E454F4-04B4-4E64-852C-A00650364DC6}" destId="{914FCE3C-8A92-4F4E-91C4-16981869E083}" srcOrd="1" destOrd="0" presId="urn:microsoft.com/office/officeart/2008/layout/HorizontalMultiLevelHierarchy"/>
    <dgm:cxn modelId="{C4D5A2CE-5806-47F0-9745-D6130EAD9815}" type="presOf" srcId="{81BD47CD-B362-4419-A0CE-677CC2520791}" destId="{19DECCD0-869F-48F6-AF4C-D00F54EAD291}" srcOrd="1" destOrd="0" presId="urn:microsoft.com/office/officeart/2008/layout/HorizontalMultiLevelHierarchy"/>
    <dgm:cxn modelId="{ED29FD6D-2AE4-42C9-BFC4-1AA3E43FC259}" type="presOf" srcId="{B4E06832-383B-44AB-82A1-FFA4AE1EDF6F}" destId="{4DBC114B-12F1-41E5-AEFF-32CFB5E411AF}" srcOrd="0" destOrd="0" presId="urn:microsoft.com/office/officeart/2008/layout/HorizontalMultiLevelHierarchy"/>
    <dgm:cxn modelId="{9171AD91-5239-43BB-9C45-768085341BCA}" type="presOf" srcId="{410C0746-A64C-4742-B95A-EF9D8571CBDE}" destId="{215F60FF-47A1-4646-AE87-EF082BC2CDA1}" srcOrd="0" destOrd="0" presId="urn:microsoft.com/office/officeart/2008/layout/HorizontalMultiLevelHierarchy"/>
    <dgm:cxn modelId="{836BB635-1533-45B0-BFAA-CBA49D18E742}" type="presOf" srcId="{8ED8EE20-D314-4DF7-8F27-9A5577B274D7}" destId="{7AB60C01-2A11-457A-8D62-06AFEB2E9C9F}" srcOrd="0" destOrd="0" presId="urn:microsoft.com/office/officeart/2008/layout/HorizontalMultiLevelHierarchy"/>
    <dgm:cxn modelId="{87A297F7-CE4E-4372-A9BE-EAA7F938F3EA}" type="presOf" srcId="{470B35A3-95FD-4367-89FB-F016BCC96A49}" destId="{78060342-8ED2-4DB5-9D0D-AEEF2213AB6C}" srcOrd="0" destOrd="0" presId="urn:microsoft.com/office/officeart/2008/layout/HorizontalMultiLevelHierarchy"/>
    <dgm:cxn modelId="{3F6D7DCB-8774-42AC-9660-DAA0E244C6AB}" srcId="{31897B96-9DA8-4A4D-A95E-1D905FF1C108}" destId="{124F0A06-1073-4653-A7FC-AFC6D440BF56}" srcOrd="0" destOrd="0" parTransId="{E18456F0-1451-4B3B-A096-9B4F5172395C}" sibTransId="{BE346A9F-A621-4D27-912A-B1D1F6C68DAF}"/>
    <dgm:cxn modelId="{202B04F0-92B1-4E56-B78A-86CFC7C11DFB}" type="presOf" srcId="{124F0A06-1073-4653-A7FC-AFC6D440BF56}" destId="{36B4E03C-1346-467F-8842-CF539DFA3C44}" srcOrd="0" destOrd="0" presId="urn:microsoft.com/office/officeart/2008/layout/HorizontalMultiLevelHierarchy"/>
    <dgm:cxn modelId="{5CEFA4A5-E1D6-4C1E-9780-F20C296C4C7C}" type="presOf" srcId="{820F5F3E-DD52-449D-B203-46408F68C8B5}" destId="{8A54F20F-40C2-42CB-960B-93D1929AB60E}" srcOrd="0" destOrd="0" presId="urn:microsoft.com/office/officeart/2008/layout/HorizontalMultiLevelHierarchy"/>
    <dgm:cxn modelId="{BC33CB78-0BA1-40B7-B5B9-7794A7EFF5EF}" type="presOf" srcId="{3B40BF50-AB4C-4613-A638-955CBFF8C820}" destId="{EB2D5208-268B-4314-983F-41F47FF03314}" srcOrd="1" destOrd="0" presId="urn:microsoft.com/office/officeart/2008/layout/HorizontalMultiLevelHierarchy"/>
    <dgm:cxn modelId="{193A9FD8-C3CF-4A60-80F0-9FB11955D7DB}" type="presOf" srcId="{9DD53F17-CFD9-4E65-9313-AB07A1484988}" destId="{9CE3D8EB-0B09-4518-B0C3-3A2629F6B257}" srcOrd="1" destOrd="0" presId="urn:microsoft.com/office/officeart/2008/layout/HorizontalMultiLevelHierarchy"/>
    <dgm:cxn modelId="{D427A217-1DE5-4898-AAC1-2C36B1DE8333}" srcId="{124F0A06-1073-4653-A7FC-AFC6D440BF56}" destId="{0204B42F-F2CE-4C85-9295-C892A2529C90}" srcOrd="2" destOrd="0" parTransId="{163A0B47-A253-4B55-813E-C117BF77B092}" sibTransId="{28C221C4-DF84-409F-BB62-93457535E124}"/>
    <dgm:cxn modelId="{81978239-100E-431E-B62F-F49403EC3E6E}" type="presOf" srcId="{4AADFC99-F630-40E9-8363-E776368FE4CD}" destId="{1F45BF1F-131B-4AAE-A294-A59CE81B41A7}" srcOrd="0" destOrd="0" presId="urn:microsoft.com/office/officeart/2008/layout/HorizontalMultiLevelHierarchy"/>
    <dgm:cxn modelId="{24BCD0DC-06A2-4EE7-8C32-E2B83FF6013A}" type="presParOf" srcId="{D9433BF4-88B9-4EA9-9FC0-7A3DB758E9E4}" destId="{4C7BF82B-5676-4E89-812D-6DDE3789C176}" srcOrd="0" destOrd="0" presId="urn:microsoft.com/office/officeart/2008/layout/HorizontalMultiLevelHierarchy"/>
    <dgm:cxn modelId="{3BBDC103-34F2-4BC2-8774-323C9703428D}" type="presParOf" srcId="{4C7BF82B-5676-4E89-812D-6DDE3789C176}" destId="{36B4E03C-1346-467F-8842-CF539DFA3C44}" srcOrd="0" destOrd="0" presId="urn:microsoft.com/office/officeart/2008/layout/HorizontalMultiLevelHierarchy"/>
    <dgm:cxn modelId="{1BE7391C-C806-4A5E-8673-3BA3A2B62013}" type="presParOf" srcId="{4C7BF82B-5676-4E89-812D-6DDE3789C176}" destId="{4F75ADF1-5EE4-4DC1-9E66-0B1379BD0F21}" srcOrd="1" destOrd="0" presId="urn:microsoft.com/office/officeart/2008/layout/HorizontalMultiLevelHierarchy"/>
    <dgm:cxn modelId="{718990C5-BC30-4580-BD69-8B8620D1C150}" type="presParOf" srcId="{4F75ADF1-5EE4-4DC1-9E66-0B1379BD0F21}" destId="{8A54F20F-40C2-42CB-960B-93D1929AB60E}" srcOrd="0" destOrd="0" presId="urn:microsoft.com/office/officeart/2008/layout/HorizontalMultiLevelHierarchy"/>
    <dgm:cxn modelId="{95B91CF8-4ED6-4846-8E8E-E127C8DFAEAE}" type="presParOf" srcId="{8A54F20F-40C2-42CB-960B-93D1929AB60E}" destId="{73177EA2-E9E3-4994-9FD6-1348C7C34AFA}" srcOrd="0" destOrd="0" presId="urn:microsoft.com/office/officeart/2008/layout/HorizontalMultiLevelHierarchy"/>
    <dgm:cxn modelId="{2C5D82BB-3D8D-4968-B324-DFBF79820B12}" type="presParOf" srcId="{4F75ADF1-5EE4-4DC1-9E66-0B1379BD0F21}" destId="{192D3C0E-2B62-4ED6-ABF1-91B626C77D1A}" srcOrd="1" destOrd="0" presId="urn:microsoft.com/office/officeart/2008/layout/HorizontalMultiLevelHierarchy"/>
    <dgm:cxn modelId="{E22141DE-7E37-4A4C-AC4D-9DB75937BFA4}" type="presParOf" srcId="{192D3C0E-2B62-4ED6-ABF1-91B626C77D1A}" destId="{78060342-8ED2-4DB5-9D0D-AEEF2213AB6C}" srcOrd="0" destOrd="0" presId="urn:microsoft.com/office/officeart/2008/layout/HorizontalMultiLevelHierarchy"/>
    <dgm:cxn modelId="{0CCB3018-8890-403B-95F2-6B35C470C1DF}" type="presParOf" srcId="{192D3C0E-2B62-4ED6-ABF1-91B626C77D1A}" destId="{7D641890-86FC-4928-9BF1-3A1F1E79A25D}" srcOrd="1" destOrd="0" presId="urn:microsoft.com/office/officeart/2008/layout/HorizontalMultiLevelHierarchy"/>
    <dgm:cxn modelId="{A342BCBD-1D3E-4D9B-AEDF-DB15BEBF43FE}" type="presParOf" srcId="{7D641890-86FC-4928-9BF1-3A1F1E79A25D}" destId="{1F45BF1F-131B-4AAE-A294-A59CE81B41A7}" srcOrd="0" destOrd="0" presId="urn:microsoft.com/office/officeart/2008/layout/HorizontalMultiLevelHierarchy"/>
    <dgm:cxn modelId="{954593D9-A627-43AE-9B95-8C521948811A}" type="presParOf" srcId="{1F45BF1F-131B-4AAE-A294-A59CE81B41A7}" destId="{03097F31-0050-4EC0-9421-C956407FA62F}" srcOrd="0" destOrd="0" presId="urn:microsoft.com/office/officeart/2008/layout/HorizontalMultiLevelHierarchy"/>
    <dgm:cxn modelId="{C2386E1E-4E7C-40A0-925D-F3E97FE9C07E}" type="presParOf" srcId="{7D641890-86FC-4928-9BF1-3A1F1E79A25D}" destId="{C47DF41B-4F01-4057-A9CE-FDAFB8BC25F0}" srcOrd="1" destOrd="0" presId="urn:microsoft.com/office/officeart/2008/layout/HorizontalMultiLevelHierarchy"/>
    <dgm:cxn modelId="{9CB74A35-4FAA-4974-ACBB-A8EBC9F35907}" type="presParOf" srcId="{C47DF41B-4F01-4057-A9CE-FDAFB8BC25F0}" destId="{68881A30-170C-4456-B361-A8CB1863BC0A}" srcOrd="0" destOrd="0" presId="urn:microsoft.com/office/officeart/2008/layout/HorizontalMultiLevelHierarchy"/>
    <dgm:cxn modelId="{2892FB62-2892-4028-B683-828BCEC4258C}" type="presParOf" srcId="{C47DF41B-4F01-4057-A9CE-FDAFB8BC25F0}" destId="{6631E737-7AAD-462D-9EE3-A97EAF836F87}" srcOrd="1" destOrd="0" presId="urn:microsoft.com/office/officeart/2008/layout/HorizontalMultiLevelHierarchy"/>
    <dgm:cxn modelId="{F6B21FE7-8B07-4FD5-BD23-BD2CAE9A22B0}" type="presParOf" srcId="{7D641890-86FC-4928-9BF1-3A1F1E79A25D}" destId="{BE68ED8F-6BEB-4504-95A7-3E88BB8D4C44}" srcOrd="2" destOrd="0" presId="urn:microsoft.com/office/officeart/2008/layout/HorizontalMultiLevelHierarchy"/>
    <dgm:cxn modelId="{002A3D1F-A8FB-44A4-95E6-79885C8A047A}" type="presParOf" srcId="{BE68ED8F-6BEB-4504-95A7-3E88BB8D4C44}" destId="{19DECCD0-869F-48F6-AF4C-D00F54EAD291}" srcOrd="0" destOrd="0" presId="urn:microsoft.com/office/officeart/2008/layout/HorizontalMultiLevelHierarchy"/>
    <dgm:cxn modelId="{6680C0C4-3259-48B1-B40A-B35713FB7E8D}" type="presParOf" srcId="{7D641890-86FC-4928-9BF1-3A1F1E79A25D}" destId="{CA39C9B4-14E2-4A12-A939-29E543524510}" srcOrd="3" destOrd="0" presId="urn:microsoft.com/office/officeart/2008/layout/HorizontalMultiLevelHierarchy"/>
    <dgm:cxn modelId="{79FED09D-9B1D-4048-AB88-657BB0AACD51}" type="presParOf" srcId="{CA39C9B4-14E2-4A12-A939-29E543524510}" destId="{215F60FF-47A1-4646-AE87-EF082BC2CDA1}" srcOrd="0" destOrd="0" presId="urn:microsoft.com/office/officeart/2008/layout/HorizontalMultiLevelHierarchy"/>
    <dgm:cxn modelId="{883D4A46-5AB1-4335-B8A7-EBA774B9CA24}" type="presParOf" srcId="{CA39C9B4-14E2-4A12-A939-29E543524510}" destId="{4EB4CA4C-9E22-475C-8C54-87B1143E81B2}" srcOrd="1" destOrd="0" presId="urn:microsoft.com/office/officeart/2008/layout/HorizontalMultiLevelHierarchy"/>
    <dgm:cxn modelId="{91714DB3-D76A-46B5-A51F-E9D77F27889D}" type="presParOf" srcId="{4F75ADF1-5EE4-4DC1-9E66-0B1379BD0F21}" destId="{FFA79B1C-20C8-4854-9726-39C2736CFF97}" srcOrd="2" destOrd="0" presId="urn:microsoft.com/office/officeart/2008/layout/HorizontalMultiLevelHierarchy"/>
    <dgm:cxn modelId="{5BAA1820-EB0A-4B44-B6C2-9EC91F703770}" type="presParOf" srcId="{FFA79B1C-20C8-4854-9726-39C2736CFF97}" destId="{9CE3D8EB-0B09-4518-B0C3-3A2629F6B257}" srcOrd="0" destOrd="0" presId="urn:microsoft.com/office/officeart/2008/layout/HorizontalMultiLevelHierarchy"/>
    <dgm:cxn modelId="{FAD68FCE-482A-4941-9BD1-E23E02580507}" type="presParOf" srcId="{4F75ADF1-5EE4-4DC1-9E66-0B1379BD0F21}" destId="{DA915146-149D-4CE6-9135-7A9B925DFF9E}" srcOrd="3" destOrd="0" presId="urn:microsoft.com/office/officeart/2008/layout/HorizontalMultiLevelHierarchy"/>
    <dgm:cxn modelId="{1D6765B2-51F6-42FB-8AA7-15302A1433F0}" type="presParOf" srcId="{DA915146-149D-4CE6-9135-7A9B925DFF9E}" destId="{7AB60C01-2A11-457A-8D62-06AFEB2E9C9F}" srcOrd="0" destOrd="0" presId="urn:microsoft.com/office/officeart/2008/layout/HorizontalMultiLevelHierarchy"/>
    <dgm:cxn modelId="{8628003C-7EDC-4680-A5DD-E857B3F74D09}" type="presParOf" srcId="{DA915146-149D-4CE6-9135-7A9B925DFF9E}" destId="{B68BD97C-7690-4184-B227-7CD4335100F1}" srcOrd="1" destOrd="0" presId="urn:microsoft.com/office/officeart/2008/layout/HorizontalMultiLevelHierarchy"/>
    <dgm:cxn modelId="{105AFC0B-A685-4183-A884-CB88D40C11C5}" type="presParOf" srcId="{B68BD97C-7690-4184-B227-7CD4335100F1}" destId="{F91081FD-ABD3-4D64-AC9D-3B95F0E30C0B}" srcOrd="0" destOrd="0" presId="urn:microsoft.com/office/officeart/2008/layout/HorizontalMultiLevelHierarchy"/>
    <dgm:cxn modelId="{8F33B1A2-7A94-4DE6-9175-3C800D4ADFAF}" type="presParOf" srcId="{F91081FD-ABD3-4D64-AC9D-3B95F0E30C0B}" destId="{914FCE3C-8A92-4F4E-91C4-16981869E083}" srcOrd="0" destOrd="0" presId="urn:microsoft.com/office/officeart/2008/layout/HorizontalMultiLevelHierarchy"/>
    <dgm:cxn modelId="{D94648EE-7437-4A68-92E9-8657734A2DEE}" type="presParOf" srcId="{B68BD97C-7690-4184-B227-7CD4335100F1}" destId="{1E07D49A-4569-42AE-9DEB-27EAD8001C84}" srcOrd="1" destOrd="0" presId="urn:microsoft.com/office/officeart/2008/layout/HorizontalMultiLevelHierarchy"/>
    <dgm:cxn modelId="{799A4515-0499-424D-B800-7B661DD09D8D}" type="presParOf" srcId="{1E07D49A-4569-42AE-9DEB-27EAD8001C84}" destId="{4DBC114B-12F1-41E5-AEFF-32CFB5E411AF}" srcOrd="0" destOrd="0" presId="urn:microsoft.com/office/officeart/2008/layout/HorizontalMultiLevelHierarchy"/>
    <dgm:cxn modelId="{BD3738E3-C9D1-4297-8232-C3DA5BE44FF6}" type="presParOf" srcId="{1E07D49A-4569-42AE-9DEB-27EAD8001C84}" destId="{A567DB15-FDE2-481D-93E9-215F0A244B1D}" srcOrd="1" destOrd="0" presId="urn:microsoft.com/office/officeart/2008/layout/HorizontalMultiLevelHierarchy"/>
    <dgm:cxn modelId="{86797B8A-5054-4AD1-8D54-AD6D028E202F}" type="presParOf" srcId="{B68BD97C-7690-4184-B227-7CD4335100F1}" destId="{2F5AD710-7FF8-4B9A-8EA9-85493098E5F6}" srcOrd="2" destOrd="0" presId="urn:microsoft.com/office/officeart/2008/layout/HorizontalMultiLevelHierarchy"/>
    <dgm:cxn modelId="{B937AEEF-075E-437C-8E2A-7E8173400E8F}" type="presParOf" srcId="{2F5AD710-7FF8-4B9A-8EA9-85493098E5F6}" destId="{EB2D5208-268B-4314-983F-41F47FF03314}" srcOrd="0" destOrd="0" presId="urn:microsoft.com/office/officeart/2008/layout/HorizontalMultiLevelHierarchy"/>
    <dgm:cxn modelId="{D8C0DDC5-8C53-47D1-9CE3-D39B8C0EE67F}" type="presParOf" srcId="{B68BD97C-7690-4184-B227-7CD4335100F1}" destId="{56C05FDC-C10D-4957-BB11-BC539A2C218A}" srcOrd="3" destOrd="0" presId="urn:microsoft.com/office/officeart/2008/layout/HorizontalMultiLevelHierarchy"/>
    <dgm:cxn modelId="{A52F2A66-9C6E-4F7F-A389-126002CB5324}" type="presParOf" srcId="{56C05FDC-C10D-4957-BB11-BC539A2C218A}" destId="{DB13C8B2-6595-4FE1-B196-D51A0CEB6328}" srcOrd="0" destOrd="0" presId="urn:microsoft.com/office/officeart/2008/layout/HorizontalMultiLevelHierarchy"/>
    <dgm:cxn modelId="{FBD9A13D-4E4E-44E8-BDE8-CDB4D57C7DAC}" type="presParOf" srcId="{56C05FDC-C10D-4957-BB11-BC539A2C218A}" destId="{7A1848A6-C7EF-4564-9202-701CBC37B1AB}" srcOrd="1" destOrd="0" presId="urn:microsoft.com/office/officeart/2008/layout/HorizontalMultiLevelHierarchy"/>
    <dgm:cxn modelId="{F353D04C-0991-43A1-9EF2-3589DDD52E88}" type="presParOf" srcId="{4F75ADF1-5EE4-4DC1-9E66-0B1379BD0F21}" destId="{1CAC6023-4F14-46DC-A4C1-93BEE238FF83}" srcOrd="4" destOrd="0" presId="urn:microsoft.com/office/officeart/2008/layout/HorizontalMultiLevelHierarchy"/>
    <dgm:cxn modelId="{8F230E46-6F03-4D1A-8FBC-C13F21059409}" type="presParOf" srcId="{1CAC6023-4F14-46DC-A4C1-93BEE238FF83}" destId="{78392E51-D5B2-40C4-B8F2-1FD0BB1D20C9}" srcOrd="0" destOrd="0" presId="urn:microsoft.com/office/officeart/2008/layout/HorizontalMultiLevelHierarchy"/>
    <dgm:cxn modelId="{FEA59E04-E019-484F-B46B-C7C958DF276D}" type="presParOf" srcId="{4F75ADF1-5EE4-4DC1-9E66-0B1379BD0F21}" destId="{23D0A49D-CCCE-46F1-B6BA-D757CDB0EB6F}" srcOrd="5" destOrd="0" presId="urn:microsoft.com/office/officeart/2008/layout/HorizontalMultiLevelHierarchy"/>
    <dgm:cxn modelId="{341EB552-7602-4964-AF38-8970FBD846A7}" type="presParOf" srcId="{23D0A49D-CCCE-46F1-B6BA-D757CDB0EB6F}" destId="{FFF7A837-2C66-4FF9-A9BA-F890440978CE}" srcOrd="0" destOrd="0" presId="urn:microsoft.com/office/officeart/2008/layout/HorizontalMultiLevelHierarchy"/>
    <dgm:cxn modelId="{5BBECC29-C941-4F9B-92E1-294F47D44016}" type="presParOf" srcId="{23D0A49D-CCCE-46F1-B6BA-D757CDB0EB6F}" destId="{0B7A4F25-594A-4F79-A16E-CF94ECC7B59D}" srcOrd="1" destOrd="0" presId="urn:microsoft.com/office/officeart/2008/layout/HorizontalMultiLevelHierarchy"/>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8.emf"/><Relationship Id="rId13" Type="http://schemas.openxmlformats.org/officeDocument/2006/relationships/image" Target="../media/image13.emf"/><Relationship Id="rId3" Type="http://schemas.openxmlformats.org/officeDocument/2006/relationships/image" Target="../media/image23.emf"/><Relationship Id="rId7" Type="http://schemas.openxmlformats.org/officeDocument/2006/relationships/image" Target="../media/image19.emf"/><Relationship Id="rId12" Type="http://schemas.openxmlformats.org/officeDocument/2006/relationships/image" Target="../media/image14.emf"/><Relationship Id="rId2" Type="http://schemas.openxmlformats.org/officeDocument/2006/relationships/image" Target="../media/image24.emf"/><Relationship Id="rId1" Type="http://schemas.openxmlformats.org/officeDocument/2006/relationships/image" Target="../media/image25.emf"/><Relationship Id="rId6" Type="http://schemas.openxmlformats.org/officeDocument/2006/relationships/image" Target="../media/image20.emf"/><Relationship Id="rId11" Type="http://schemas.openxmlformats.org/officeDocument/2006/relationships/image" Target="../media/image15.emf"/><Relationship Id="rId5" Type="http://schemas.openxmlformats.org/officeDocument/2006/relationships/image" Target="../media/image21.emf"/><Relationship Id="rId15" Type="http://schemas.openxmlformats.org/officeDocument/2006/relationships/image" Target="../media/image11.emf"/><Relationship Id="rId10" Type="http://schemas.openxmlformats.org/officeDocument/2006/relationships/image" Target="../media/image16.emf"/><Relationship Id="rId4" Type="http://schemas.openxmlformats.org/officeDocument/2006/relationships/image" Target="../media/image22.emf"/><Relationship Id="rId9" Type="http://schemas.openxmlformats.org/officeDocument/2006/relationships/image" Target="../media/image17.emf"/><Relationship Id="rId1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2743200</xdr:colOff>
      <xdr:row>21</xdr:row>
      <xdr:rowOff>142875</xdr:rowOff>
    </xdr:from>
    <xdr:to>
      <xdr:col>0</xdr:col>
      <xdr:colOff>5953125</xdr:colOff>
      <xdr:row>32</xdr:row>
      <xdr:rowOff>85725</xdr:rowOff>
    </xdr:to>
    <xdr:pic>
      <xdr:nvPicPr>
        <xdr:cNvPr id="2" name="Billed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200" y="4143375"/>
          <a:ext cx="3209925" cy="203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xdr:row>
      <xdr:rowOff>0</xdr:rowOff>
    </xdr:from>
    <xdr:to>
      <xdr:col>0</xdr:col>
      <xdr:colOff>6115050</xdr:colOff>
      <xdr:row>20</xdr:row>
      <xdr:rowOff>152400</xdr:rowOff>
    </xdr:to>
    <xdr:pic>
      <xdr:nvPicPr>
        <xdr:cNvPr id="3" name="Billed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6115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2790825</xdr:colOff>
      <xdr:row>5</xdr:row>
      <xdr:rowOff>171450</xdr:rowOff>
    </xdr:from>
    <xdr:to>
      <xdr:col>0</xdr:col>
      <xdr:colOff>3371850</xdr:colOff>
      <xdr:row>12</xdr:row>
      <xdr:rowOff>57150</xdr:rowOff>
    </xdr:to>
    <xdr:sp macro="" textlink="">
      <xdr:nvSpPr>
        <xdr:cNvPr id="4" name="AutoShape 21"/>
        <xdr:cNvSpPr>
          <a:spLocks noChangeShapeType="1"/>
        </xdr:cNvSpPr>
      </xdr:nvSpPr>
      <xdr:spPr bwMode="auto">
        <a:xfrm flipH="1">
          <a:off x="2790825" y="1123950"/>
          <a:ext cx="581025" cy="121920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571500</xdr:colOff>
      <xdr:row>6</xdr:row>
      <xdr:rowOff>142875</xdr:rowOff>
    </xdr:from>
    <xdr:to>
      <xdr:col>0</xdr:col>
      <xdr:colOff>3286125</xdr:colOff>
      <xdr:row>18</xdr:row>
      <xdr:rowOff>152400</xdr:rowOff>
    </xdr:to>
    <xdr:sp macro="" textlink="">
      <xdr:nvSpPr>
        <xdr:cNvPr id="5" name="AutoShape 20"/>
        <xdr:cNvSpPr>
          <a:spLocks noChangeShapeType="1"/>
        </xdr:cNvSpPr>
      </xdr:nvSpPr>
      <xdr:spPr bwMode="auto">
        <a:xfrm>
          <a:off x="571500" y="1285875"/>
          <a:ext cx="2714625" cy="2295525"/>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2676525</xdr:colOff>
      <xdr:row>23</xdr:row>
      <xdr:rowOff>142875</xdr:rowOff>
    </xdr:from>
    <xdr:to>
      <xdr:col>0</xdr:col>
      <xdr:colOff>4067175</xdr:colOff>
      <xdr:row>27</xdr:row>
      <xdr:rowOff>9525</xdr:rowOff>
    </xdr:to>
    <xdr:cxnSp macro="">
      <xdr:nvCxnSpPr>
        <xdr:cNvPr id="6" name="AutoShape 22"/>
        <xdr:cNvCxnSpPr>
          <a:cxnSpLocks noChangeShapeType="1"/>
        </xdr:cNvCxnSpPr>
      </xdr:nvCxnSpPr>
      <xdr:spPr bwMode="auto">
        <a:xfrm>
          <a:off x="2676525" y="4524375"/>
          <a:ext cx="1390650" cy="62865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2819401</xdr:colOff>
      <xdr:row>32</xdr:row>
      <xdr:rowOff>161925</xdr:rowOff>
    </xdr:from>
    <xdr:to>
      <xdr:col>0</xdr:col>
      <xdr:colOff>6591300</xdr:colOff>
      <xdr:row>44</xdr:row>
      <xdr:rowOff>104775</xdr:rowOff>
    </xdr:to>
    <xdr:pic>
      <xdr:nvPicPr>
        <xdr:cNvPr id="7" name="Billed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9401" y="6257925"/>
          <a:ext cx="3771899"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2457450</xdr:colOff>
      <xdr:row>35</xdr:row>
      <xdr:rowOff>95250</xdr:rowOff>
    </xdr:from>
    <xdr:to>
      <xdr:col>0</xdr:col>
      <xdr:colOff>3438525</xdr:colOff>
      <xdr:row>36</xdr:row>
      <xdr:rowOff>0</xdr:rowOff>
    </xdr:to>
    <xdr:sp macro="" textlink="">
      <xdr:nvSpPr>
        <xdr:cNvPr id="8" name="AutoShape 24"/>
        <xdr:cNvSpPr>
          <a:spLocks noChangeShapeType="1"/>
        </xdr:cNvSpPr>
      </xdr:nvSpPr>
      <xdr:spPr bwMode="auto">
        <a:xfrm>
          <a:off x="2457450" y="6762750"/>
          <a:ext cx="981075" cy="9525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2628900</xdr:colOff>
      <xdr:row>38</xdr:row>
      <xdr:rowOff>104775</xdr:rowOff>
    </xdr:from>
    <xdr:to>
      <xdr:col>0</xdr:col>
      <xdr:colOff>2962275</xdr:colOff>
      <xdr:row>39</xdr:row>
      <xdr:rowOff>85725</xdr:rowOff>
    </xdr:to>
    <xdr:sp macro="" textlink="">
      <xdr:nvSpPr>
        <xdr:cNvPr id="9" name="AutoShape 23"/>
        <xdr:cNvSpPr>
          <a:spLocks noChangeShapeType="1"/>
        </xdr:cNvSpPr>
      </xdr:nvSpPr>
      <xdr:spPr bwMode="auto">
        <a:xfrm flipV="1">
          <a:off x="2628900" y="7343775"/>
          <a:ext cx="333375" cy="17145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3171825</xdr:colOff>
      <xdr:row>45</xdr:row>
      <xdr:rowOff>28575</xdr:rowOff>
    </xdr:from>
    <xdr:to>
      <xdr:col>0</xdr:col>
      <xdr:colOff>6648450</xdr:colOff>
      <xdr:row>62</xdr:row>
      <xdr:rowOff>47625</xdr:rowOff>
    </xdr:to>
    <xdr:pic>
      <xdr:nvPicPr>
        <xdr:cNvPr id="10" name="Billed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825" y="8601075"/>
          <a:ext cx="3476625"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3067050</xdr:colOff>
      <xdr:row>49</xdr:row>
      <xdr:rowOff>66675</xdr:rowOff>
    </xdr:from>
    <xdr:to>
      <xdr:col>0</xdr:col>
      <xdr:colOff>4657725</xdr:colOff>
      <xdr:row>50</xdr:row>
      <xdr:rowOff>85725</xdr:rowOff>
    </xdr:to>
    <xdr:cxnSp macro="">
      <xdr:nvCxnSpPr>
        <xdr:cNvPr id="11" name="AutoShape 28"/>
        <xdr:cNvCxnSpPr>
          <a:cxnSpLocks noChangeShapeType="1"/>
        </xdr:cNvCxnSpPr>
      </xdr:nvCxnSpPr>
      <xdr:spPr bwMode="auto">
        <a:xfrm flipV="1">
          <a:off x="3067050" y="9401175"/>
          <a:ext cx="1590675" cy="20955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552450</xdr:colOff>
      <xdr:row>3</xdr:row>
      <xdr:rowOff>104775</xdr:rowOff>
    </xdr:from>
    <xdr:to>
      <xdr:col>11</xdr:col>
      <xdr:colOff>371475</xdr:colOff>
      <xdr:row>5</xdr:row>
      <xdr:rowOff>0</xdr:rowOff>
    </xdr:to>
    <xdr:cxnSp macro="">
      <xdr:nvCxnSpPr>
        <xdr:cNvPr id="3" name="Lige forbindelse 2"/>
        <xdr:cNvCxnSpPr/>
      </xdr:nvCxnSpPr>
      <xdr:spPr>
        <a:xfrm flipV="1">
          <a:off x="8020050" y="1104900"/>
          <a:ext cx="428625" cy="276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561975</xdr:colOff>
      <xdr:row>6</xdr:row>
      <xdr:rowOff>9525</xdr:rowOff>
    </xdr:from>
    <xdr:to>
      <xdr:col>11</xdr:col>
      <xdr:colOff>381000</xdr:colOff>
      <xdr:row>7</xdr:row>
      <xdr:rowOff>114300</xdr:rowOff>
    </xdr:to>
    <xdr:cxnSp macro="">
      <xdr:nvCxnSpPr>
        <xdr:cNvPr id="5" name="Lige forbindelse 4"/>
        <xdr:cNvCxnSpPr/>
      </xdr:nvCxnSpPr>
      <xdr:spPr>
        <a:xfrm>
          <a:off x="8029575" y="1581150"/>
          <a:ext cx="428625" cy="295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xdr:row>
      <xdr:rowOff>95251</xdr:rowOff>
    </xdr:from>
    <xdr:to>
      <xdr:col>14</xdr:col>
      <xdr:colOff>333375</xdr:colOff>
      <xdr:row>7</xdr:row>
      <xdr:rowOff>9525</xdr:rowOff>
    </xdr:to>
    <xdr:cxnSp macro="">
      <xdr:nvCxnSpPr>
        <xdr:cNvPr id="9" name="Lige forbindelse 8"/>
        <xdr:cNvCxnSpPr/>
      </xdr:nvCxnSpPr>
      <xdr:spPr>
        <a:xfrm flipV="1">
          <a:off x="10944225" y="1933576"/>
          <a:ext cx="333375" cy="2952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8</xdr:row>
      <xdr:rowOff>19050</xdr:rowOff>
    </xdr:from>
    <xdr:to>
      <xdr:col>14</xdr:col>
      <xdr:colOff>323850</xdr:colOff>
      <xdr:row>9</xdr:row>
      <xdr:rowOff>114300</xdr:rowOff>
    </xdr:to>
    <xdr:cxnSp macro="">
      <xdr:nvCxnSpPr>
        <xdr:cNvPr id="10" name="Lige forbindelse 9"/>
        <xdr:cNvCxnSpPr/>
      </xdr:nvCxnSpPr>
      <xdr:spPr>
        <a:xfrm>
          <a:off x="11487150" y="2428875"/>
          <a:ext cx="295275" cy="285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12</xdr:row>
      <xdr:rowOff>104775</xdr:rowOff>
    </xdr:from>
    <xdr:to>
      <xdr:col>11</xdr:col>
      <xdr:colOff>371475</xdr:colOff>
      <xdr:row>14</xdr:row>
      <xdr:rowOff>0</xdr:rowOff>
    </xdr:to>
    <xdr:cxnSp macro="">
      <xdr:nvCxnSpPr>
        <xdr:cNvPr id="11" name="Lige forbindelse 10"/>
        <xdr:cNvCxnSpPr/>
      </xdr:nvCxnSpPr>
      <xdr:spPr>
        <a:xfrm flipV="1">
          <a:off x="8020050" y="1104900"/>
          <a:ext cx="428625" cy="276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561975</xdr:colOff>
      <xdr:row>15</xdr:row>
      <xdr:rowOff>9525</xdr:rowOff>
    </xdr:from>
    <xdr:to>
      <xdr:col>11</xdr:col>
      <xdr:colOff>381000</xdr:colOff>
      <xdr:row>16</xdr:row>
      <xdr:rowOff>114300</xdr:rowOff>
    </xdr:to>
    <xdr:cxnSp macro="">
      <xdr:nvCxnSpPr>
        <xdr:cNvPr id="12" name="Lige forbindelse 11"/>
        <xdr:cNvCxnSpPr/>
      </xdr:nvCxnSpPr>
      <xdr:spPr>
        <a:xfrm>
          <a:off x="8029575" y="1581150"/>
          <a:ext cx="428625" cy="295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12</xdr:row>
      <xdr:rowOff>104775</xdr:rowOff>
    </xdr:from>
    <xdr:to>
      <xdr:col>11</xdr:col>
      <xdr:colOff>371475</xdr:colOff>
      <xdr:row>14</xdr:row>
      <xdr:rowOff>0</xdr:rowOff>
    </xdr:to>
    <xdr:cxnSp macro="">
      <xdr:nvCxnSpPr>
        <xdr:cNvPr id="15" name="Lige forbindelse 14"/>
        <xdr:cNvCxnSpPr/>
      </xdr:nvCxnSpPr>
      <xdr:spPr>
        <a:xfrm flipV="1">
          <a:off x="8020050" y="1104900"/>
          <a:ext cx="428625" cy="276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561975</xdr:colOff>
      <xdr:row>15</xdr:row>
      <xdr:rowOff>9525</xdr:rowOff>
    </xdr:from>
    <xdr:to>
      <xdr:col>11</xdr:col>
      <xdr:colOff>381000</xdr:colOff>
      <xdr:row>16</xdr:row>
      <xdr:rowOff>114300</xdr:rowOff>
    </xdr:to>
    <xdr:cxnSp macro="">
      <xdr:nvCxnSpPr>
        <xdr:cNvPr id="16" name="Lige forbindelse 15"/>
        <xdr:cNvCxnSpPr/>
      </xdr:nvCxnSpPr>
      <xdr:spPr>
        <a:xfrm>
          <a:off x="8029575" y="1581150"/>
          <a:ext cx="428625" cy="295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781050</xdr:colOff>
      <xdr:row>14</xdr:row>
      <xdr:rowOff>95251</xdr:rowOff>
    </xdr:from>
    <xdr:to>
      <xdr:col>14</xdr:col>
      <xdr:colOff>333375</xdr:colOff>
      <xdr:row>15</xdr:row>
      <xdr:rowOff>161925</xdr:rowOff>
    </xdr:to>
    <xdr:cxnSp macro="">
      <xdr:nvCxnSpPr>
        <xdr:cNvPr id="17" name="Lige forbindelse 16"/>
        <xdr:cNvCxnSpPr/>
      </xdr:nvCxnSpPr>
      <xdr:spPr>
        <a:xfrm flipV="1">
          <a:off x="11439525" y="4219576"/>
          <a:ext cx="352425" cy="2571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790575</xdr:colOff>
      <xdr:row>17</xdr:row>
      <xdr:rowOff>38100</xdr:rowOff>
    </xdr:from>
    <xdr:to>
      <xdr:col>14</xdr:col>
      <xdr:colOff>323850</xdr:colOff>
      <xdr:row>18</xdr:row>
      <xdr:rowOff>114300</xdr:rowOff>
    </xdr:to>
    <xdr:cxnSp macro="">
      <xdr:nvCxnSpPr>
        <xdr:cNvPr id="18" name="Lige forbindelse 17"/>
        <xdr:cNvCxnSpPr/>
      </xdr:nvCxnSpPr>
      <xdr:spPr>
        <a:xfrm>
          <a:off x="11449050" y="4733925"/>
          <a:ext cx="333375" cy="266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1190625</xdr:colOff>
      <xdr:row>28</xdr:row>
      <xdr:rowOff>85725</xdr:rowOff>
    </xdr:from>
    <xdr:to>
      <xdr:col>12</xdr:col>
      <xdr:colOff>2114550</xdr:colOff>
      <xdr:row>29</xdr:row>
      <xdr:rowOff>76200</xdr:rowOff>
    </xdr:to>
    <xdr:cxnSp macro="">
      <xdr:nvCxnSpPr>
        <xdr:cNvPr id="8" name="Lige forbindelse 7"/>
        <xdr:cNvCxnSpPr/>
      </xdr:nvCxnSpPr>
      <xdr:spPr>
        <a:xfrm flipV="1">
          <a:off x="13077825" y="5676900"/>
          <a:ext cx="923925" cy="180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1219200</xdr:colOff>
      <xdr:row>29</xdr:row>
      <xdr:rowOff>152400</xdr:rowOff>
    </xdr:from>
    <xdr:to>
      <xdr:col>13</xdr:col>
      <xdr:colOff>19050</xdr:colOff>
      <xdr:row>30</xdr:row>
      <xdr:rowOff>114300</xdr:rowOff>
    </xdr:to>
    <xdr:cxnSp macro="">
      <xdr:nvCxnSpPr>
        <xdr:cNvPr id="28" name="Lige forbindelse 27"/>
        <xdr:cNvCxnSpPr/>
      </xdr:nvCxnSpPr>
      <xdr:spPr>
        <a:xfrm>
          <a:off x="13106400" y="5934075"/>
          <a:ext cx="942975"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962025</xdr:colOff>
      <xdr:row>32</xdr:row>
      <xdr:rowOff>95250</xdr:rowOff>
    </xdr:from>
    <xdr:to>
      <xdr:col>12</xdr:col>
      <xdr:colOff>2133600</xdr:colOff>
      <xdr:row>33</xdr:row>
      <xdr:rowOff>95250</xdr:rowOff>
    </xdr:to>
    <xdr:cxnSp macro="">
      <xdr:nvCxnSpPr>
        <xdr:cNvPr id="34" name="Lige forbindelse 33"/>
        <xdr:cNvCxnSpPr/>
      </xdr:nvCxnSpPr>
      <xdr:spPr>
        <a:xfrm flipV="1">
          <a:off x="12849225" y="6448425"/>
          <a:ext cx="1171575" cy="190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962025</xdr:colOff>
      <xdr:row>33</xdr:row>
      <xdr:rowOff>161925</xdr:rowOff>
    </xdr:from>
    <xdr:to>
      <xdr:col>13</xdr:col>
      <xdr:colOff>19050</xdr:colOff>
      <xdr:row>34</xdr:row>
      <xdr:rowOff>104775</xdr:rowOff>
    </xdr:to>
    <xdr:cxnSp macro="">
      <xdr:nvCxnSpPr>
        <xdr:cNvPr id="39" name="Lige forbindelse 38"/>
        <xdr:cNvCxnSpPr/>
      </xdr:nvCxnSpPr>
      <xdr:spPr>
        <a:xfrm>
          <a:off x="12849225" y="6705600"/>
          <a:ext cx="1200150" cy="133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600075</xdr:colOff>
      <xdr:row>29</xdr:row>
      <xdr:rowOff>85725</xdr:rowOff>
    </xdr:from>
    <xdr:to>
      <xdr:col>11</xdr:col>
      <xdr:colOff>257175</xdr:colOff>
      <xdr:row>29</xdr:row>
      <xdr:rowOff>85725</xdr:rowOff>
    </xdr:to>
    <xdr:cxnSp macro="">
      <xdr:nvCxnSpPr>
        <xdr:cNvPr id="40" name="Lige forbindelse 39"/>
        <xdr:cNvCxnSpPr/>
      </xdr:nvCxnSpPr>
      <xdr:spPr>
        <a:xfrm>
          <a:off x="7934325" y="7734300"/>
          <a:ext cx="266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276225</xdr:colOff>
      <xdr:row>29</xdr:row>
      <xdr:rowOff>85725</xdr:rowOff>
    </xdr:from>
    <xdr:to>
      <xdr:col>11</xdr:col>
      <xdr:colOff>276225</xdr:colOff>
      <xdr:row>35</xdr:row>
      <xdr:rowOff>0</xdr:rowOff>
    </xdr:to>
    <xdr:cxnSp macro="">
      <xdr:nvCxnSpPr>
        <xdr:cNvPr id="42" name="Lige forbindelse 41"/>
        <xdr:cNvCxnSpPr/>
      </xdr:nvCxnSpPr>
      <xdr:spPr>
        <a:xfrm>
          <a:off x="7858125" y="7353300"/>
          <a:ext cx="0" cy="10858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1190625</xdr:colOff>
      <xdr:row>38</xdr:row>
      <xdr:rowOff>104775</xdr:rowOff>
    </xdr:from>
    <xdr:to>
      <xdr:col>13</xdr:col>
      <xdr:colOff>0</xdr:colOff>
      <xdr:row>39</xdr:row>
      <xdr:rowOff>76200</xdr:rowOff>
    </xdr:to>
    <xdr:cxnSp macro="">
      <xdr:nvCxnSpPr>
        <xdr:cNvPr id="53" name="Lige forbindelse 52"/>
        <xdr:cNvCxnSpPr/>
      </xdr:nvCxnSpPr>
      <xdr:spPr>
        <a:xfrm flipV="1">
          <a:off x="13077825" y="7620000"/>
          <a:ext cx="95250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1219200</xdr:colOff>
      <xdr:row>39</xdr:row>
      <xdr:rowOff>152400</xdr:rowOff>
    </xdr:from>
    <xdr:to>
      <xdr:col>13</xdr:col>
      <xdr:colOff>9525</xdr:colOff>
      <xdr:row>40</xdr:row>
      <xdr:rowOff>104775</xdr:rowOff>
    </xdr:to>
    <xdr:cxnSp macro="">
      <xdr:nvCxnSpPr>
        <xdr:cNvPr id="54" name="Lige forbindelse 53"/>
        <xdr:cNvCxnSpPr/>
      </xdr:nvCxnSpPr>
      <xdr:spPr>
        <a:xfrm>
          <a:off x="13106400" y="7858125"/>
          <a:ext cx="9334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942975</xdr:colOff>
      <xdr:row>42</xdr:row>
      <xdr:rowOff>114300</xdr:rowOff>
    </xdr:from>
    <xdr:to>
      <xdr:col>13</xdr:col>
      <xdr:colOff>19050</xdr:colOff>
      <xdr:row>43</xdr:row>
      <xdr:rowOff>104776</xdr:rowOff>
    </xdr:to>
    <xdr:cxnSp macro="">
      <xdr:nvCxnSpPr>
        <xdr:cNvPr id="55" name="Lige forbindelse 54"/>
        <xdr:cNvCxnSpPr/>
      </xdr:nvCxnSpPr>
      <xdr:spPr>
        <a:xfrm flipV="1">
          <a:off x="12830175" y="8391525"/>
          <a:ext cx="1219200" cy="1809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933450</xdr:colOff>
      <xdr:row>43</xdr:row>
      <xdr:rowOff>152400</xdr:rowOff>
    </xdr:from>
    <xdr:to>
      <xdr:col>13</xdr:col>
      <xdr:colOff>19050</xdr:colOff>
      <xdr:row>44</xdr:row>
      <xdr:rowOff>114300</xdr:rowOff>
    </xdr:to>
    <xdr:cxnSp macro="">
      <xdr:nvCxnSpPr>
        <xdr:cNvPr id="56" name="Lige forbindelse 55"/>
        <xdr:cNvCxnSpPr/>
      </xdr:nvCxnSpPr>
      <xdr:spPr>
        <a:xfrm>
          <a:off x="12820650" y="8620125"/>
          <a:ext cx="1228725"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600075</xdr:colOff>
      <xdr:row>39</xdr:row>
      <xdr:rowOff>85725</xdr:rowOff>
    </xdr:from>
    <xdr:to>
      <xdr:col>11</xdr:col>
      <xdr:colOff>257175</xdr:colOff>
      <xdr:row>39</xdr:row>
      <xdr:rowOff>85725</xdr:rowOff>
    </xdr:to>
    <xdr:cxnSp macro="">
      <xdr:nvCxnSpPr>
        <xdr:cNvPr id="57" name="Lige forbindelse 56"/>
        <xdr:cNvCxnSpPr/>
      </xdr:nvCxnSpPr>
      <xdr:spPr>
        <a:xfrm>
          <a:off x="7934325" y="7734300"/>
          <a:ext cx="266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276225</xdr:colOff>
      <xdr:row>39</xdr:row>
      <xdr:rowOff>85725</xdr:rowOff>
    </xdr:from>
    <xdr:to>
      <xdr:col>11</xdr:col>
      <xdr:colOff>276225</xdr:colOff>
      <xdr:row>44</xdr:row>
      <xdr:rowOff>171450</xdr:rowOff>
    </xdr:to>
    <xdr:cxnSp macro="">
      <xdr:nvCxnSpPr>
        <xdr:cNvPr id="58" name="Lige forbindelse 57"/>
        <xdr:cNvCxnSpPr/>
      </xdr:nvCxnSpPr>
      <xdr:spPr>
        <a:xfrm>
          <a:off x="7858125" y="9448800"/>
          <a:ext cx="0" cy="1038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44</xdr:row>
      <xdr:rowOff>171450</xdr:rowOff>
    </xdr:from>
    <xdr:to>
      <xdr:col>11</xdr:col>
      <xdr:colOff>276225</xdr:colOff>
      <xdr:row>44</xdr:row>
      <xdr:rowOff>171450</xdr:rowOff>
    </xdr:to>
    <xdr:cxnSp macro="">
      <xdr:nvCxnSpPr>
        <xdr:cNvPr id="59" name="Lige forbindelse 58"/>
        <xdr:cNvCxnSpPr/>
      </xdr:nvCxnSpPr>
      <xdr:spPr>
        <a:xfrm>
          <a:off x="7591425" y="10487025"/>
          <a:ext cx="266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35</xdr:row>
      <xdr:rowOff>0</xdr:rowOff>
    </xdr:from>
    <xdr:to>
      <xdr:col>11</xdr:col>
      <xdr:colOff>276225</xdr:colOff>
      <xdr:row>35</xdr:row>
      <xdr:rowOff>0</xdr:rowOff>
    </xdr:to>
    <xdr:cxnSp macro="">
      <xdr:nvCxnSpPr>
        <xdr:cNvPr id="27" name="Lige forbindelse 26"/>
        <xdr:cNvCxnSpPr/>
      </xdr:nvCxnSpPr>
      <xdr:spPr>
        <a:xfrm>
          <a:off x="8305800" y="8810625"/>
          <a:ext cx="266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130</xdr:row>
          <xdr:rowOff>171450</xdr:rowOff>
        </xdr:from>
        <xdr:to>
          <xdr:col>1</xdr:col>
          <xdr:colOff>914400</xdr:colOff>
          <xdr:row>132</xdr:row>
          <xdr:rowOff>19050</xdr:rowOff>
        </xdr:to>
        <xdr:sp macro="" textlink="">
          <xdr:nvSpPr>
            <xdr:cNvPr id="1025" name="Control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228</xdr:row>
          <xdr:rowOff>47625</xdr:rowOff>
        </xdr:from>
        <xdr:to>
          <xdr:col>3</xdr:col>
          <xdr:colOff>533400</xdr:colOff>
          <xdr:row>229</xdr:row>
          <xdr:rowOff>85725</xdr:rowOff>
        </xdr:to>
        <xdr:sp macro="" textlink="">
          <xdr:nvSpPr>
            <xdr:cNvPr id="1026" name="Control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9525</xdr:rowOff>
    </xdr:from>
    <xdr:to>
      <xdr:col>0</xdr:col>
      <xdr:colOff>7458075</xdr:colOff>
      <xdr:row>14</xdr:row>
      <xdr:rowOff>47625</xdr:rowOff>
    </xdr:to>
    <xdr:graphicFrame macro="">
      <xdr:nvGraphicFramePr>
        <xdr:cNvPr id="4" name="Diagram 3"/>
        <xdr:cNvGraphicFramePr>
          <a:graphicFrameLock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38101</xdr:colOff>
      <xdr:row>16</xdr:row>
      <xdr:rowOff>104775</xdr:rowOff>
    </xdr:from>
    <xdr:to>
      <xdr:col>0</xdr:col>
      <xdr:colOff>7505700</xdr:colOff>
      <xdr:row>16</xdr:row>
      <xdr:rowOff>3505200</xdr:rowOff>
    </xdr:to>
    <xdr:graphicFrame macro="">
      <xdr:nvGraphicFramePr>
        <xdr:cNvPr id="5" name="Diagram 4"/>
        <xdr:cNvGraphicFramePr>
          <a:graphicFrameLock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757</xdr:row>
          <xdr:rowOff>142875</xdr:rowOff>
        </xdr:from>
        <xdr:to>
          <xdr:col>1</xdr:col>
          <xdr:colOff>304800</xdr:colOff>
          <xdr:row>758</xdr:row>
          <xdr:rowOff>180975</xdr:rowOff>
        </xdr:to>
        <xdr:sp macro="" textlink="">
          <xdr:nvSpPr>
            <xdr:cNvPr id="2049" name="Control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757</xdr:row>
          <xdr:rowOff>171450</xdr:rowOff>
        </xdr:from>
        <xdr:to>
          <xdr:col>1</xdr:col>
          <xdr:colOff>304800</xdr:colOff>
          <xdr:row>759</xdr:row>
          <xdr:rowOff>19050</xdr:rowOff>
        </xdr:to>
        <xdr:sp macro="" textlink="">
          <xdr:nvSpPr>
            <xdr:cNvPr id="2050" name="Control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758</xdr:row>
          <xdr:rowOff>0</xdr:rowOff>
        </xdr:from>
        <xdr:to>
          <xdr:col>1</xdr:col>
          <xdr:colOff>914400</xdr:colOff>
          <xdr:row>759</xdr:row>
          <xdr:rowOff>38100</xdr:rowOff>
        </xdr:to>
        <xdr:sp macro="" textlink="">
          <xdr:nvSpPr>
            <xdr:cNvPr id="2051" name="Control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759</xdr:row>
          <xdr:rowOff>0</xdr:rowOff>
        </xdr:from>
        <xdr:to>
          <xdr:col>1</xdr:col>
          <xdr:colOff>914400</xdr:colOff>
          <xdr:row>760</xdr:row>
          <xdr:rowOff>38100</xdr:rowOff>
        </xdr:to>
        <xdr:sp macro="" textlink="">
          <xdr:nvSpPr>
            <xdr:cNvPr id="2052" name="Control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758</xdr:row>
          <xdr:rowOff>0</xdr:rowOff>
        </xdr:from>
        <xdr:to>
          <xdr:col>1</xdr:col>
          <xdr:colOff>371475</xdr:colOff>
          <xdr:row>759</xdr:row>
          <xdr:rowOff>38100</xdr:rowOff>
        </xdr:to>
        <xdr:sp macro="" textlink="">
          <xdr:nvSpPr>
            <xdr:cNvPr id="3073" name="Control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758</xdr:row>
          <xdr:rowOff>0</xdr:rowOff>
        </xdr:from>
        <xdr:to>
          <xdr:col>1</xdr:col>
          <xdr:colOff>914400</xdr:colOff>
          <xdr:row>759</xdr:row>
          <xdr:rowOff>38100</xdr:rowOff>
        </xdr:to>
        <xdr:sp macro="" textlink="">
          <xdr:nvSpPr>
            <xdr:cNvPr id="3074" name="Control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759</xdr:row>
          <xdr:rowOff>0</xdr:rowOff>
        </xdr:from>
        <xdr:to>
          <xdr:col>1</xdr:col>
          <xdr:colOff>914400</xdr:colOff>
          <xdr:row>760</xdr:row>
          <xdr:rowOff>38100</xdr:rowOff>
        </xdr:to>
        <xdr:sp macro="" textlink="">
          <xdr:nvSpPr>
            <xdr:cNvPr id="3075" name="Control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758</xdr:row>
          <xdr:rowOff>0</xdr:rowOff>
        </xdr:from>
        <xdr:to>
          <xdr:col>8</xdr:col>
          <xdr:colOff>228600</xdr:colOff>
          <xdr:row>759</xdr:row>
          <xdr:rowOff>38100</xdr:rowOff>
        </xdr:to>
        <xdr:sp macro="" textlink="">
          <xdr:nvSpPr>
            <xdr:cNvPr id="3076" name="Control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759</xdr:row>
          <xdr:rowOff>0</xdr:rowOff>
        </xdr:from>
        <xdr:to>
          <xdr:col>8</xdr:col>
          <xdr:colOff>228600</xdr:colOff>
          <xdr:row>760</xdr:row>
          <xdr:rowOff>38100</xdr:rowOff>
        </xdr:to>
        <xdr:sp macro="" textlink="">
          <xdr:nvSpPr>
            <xdr:cNvPr id="3077" name="Control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758</xdr:row>
          <xdr:rowOff>0</xdr:rowOff>
        </xdr:from>
        <xdr:to>
          <xdr:col>14</xdr:col>
          <xdr:colOff>304800</xdr:colOff>
          <xdr:row>759</xdr:row>
          <xdr:rowOff>38100</xdr:rowOff>
        </xdr:to>
        <xdr:sp macro="" textlink="">
          <xdr:nvSpPr>
            <xdr:cNvPr id="3078" name="Control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759</xdr:row>
          <xdr:rowOff>0</xdr:rowOff>
        </xdr:from>
        <xdr:to>
          <xdr:col>14</xdr:col>
          <xdr:colOff>304800</xdr:colOff>
          <xdr:row>760</xdr:row>
          <xdr:rowOff>38100</xdr:rowOff>
        </xdr:to>
        <xdr:sp macro="" textlink="">
          <xdr:nvSpPr>
            <xdr:cNvPr id="3079" name="Control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758</xdr:row>
          <xdr:rowOff>0</xdr:rowOff>
        </xdr:from>
        <xdr:to>
          <xdr:col>20</xdr:col>
          <xdr:colOff>304800</xdr:colOff>
          <xdr:row>759</xdr:row>
          <xdr:rowOff>38100</xdr:rowOff>
        </xdr:to>
        <xdr:sp macro="" textlink="">
          <xdr:nvSpPr>
            <xdr:cNvPr id="3080" name="Control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759</xdr:row>
          <xdr:rowOff>0</xdr:rowOff>
        </xdr:from>
        <xdr:to>
          <xdr:col>20</xdr:col>
          <xdr:colOff>304800</xdr:colOff>
          <xdr:row>760</xdr:row>
          <xdr:rowOff>38100</xdr:rowOff>
        </xdr:to>
        <xdr:sp macro="" textlink="">
          <xdr:nvSpPr>
            <xdr:cNvPr id="3081" name="Control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758</xdr:row>
          <xdr:rowOff>0</xdr:rowOff>
        </xdr:from>
        <xdr:to>
          <xdr:col>20</xdr:col>
          <xdr:colOff>304800</xdr:colOff>
          <xdr:row>759</xdr:row>
          <xdr:rowOff>38100</xdr:rowOff>
        </xdr:to>
        <xdr:sp macro="" textlink="">
          <xdr:nvSpPr>
            <xdr:cNvPr id="3082" name="Control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759</xdr:row>
          <xdr:rowOff>0</xdr:rowOff>
        </xdr:from>
        <xdr:to>
          <xdr:col>20</xdr:col>
          <xdr:colOff>304800</xdr:colOff>
          <xdr:row>760</xdr:row>
          <xdr:rowOff>38100</xdr:rowOff>
        </xdr:to>
        <xdr:sp macro="" textlink="">
          <xdr:nvSpPr>
            <xdr:cNvPr id="3083" name="Control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758</xdr:row>
          <xdr:rowOff>0</xdr:rowOff>
        </xdr:from>
        <xdr:to>
          <xdr:col>14</xdr:col>
          <xdr:colOff>304800</xdr:colOff>
          <xdr:row>759</xdr:row>
          <xdr:rowOff>38100</xdr:rowOff>
        </xdr:to>
        <xdr:sp macro="" textlink="">
          <xdr:nvSpPr>
            <xdr:cNvPr id="3084" name="Control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759</xdr:row>
          <xdr:rowOff>0</xdr:rowOff>
        </xdr:from>
        <xdr:to>
          <xdr:col>14</xdr:col>
          <xdr:colOff>304800</xdr:colOff>
          <xdr:row>760</xdr:row>
          <xdr:rowOff>38100</xdr:rowOff>
        </xdr:to>
        <xdr:sp macro="" textlink="">
          <xdr:nvSpPr>
            <xdr:cNvPr id="3085" name="Control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758</xdr:row>
          <xdr:rowOff>0</xdr:rowOff>
        </xdr:from>
        <xdr:to>
          <xdr:col>8</xdr:col>
          <xdr:colOff>228600</xdr:colOff>
          <xdr:row>759</xdr:row>
          <xdr:rowOff>38100</xdr:rowOff>
        </xdr:to>
        <xdr:sp macro="" textlink="">
          <xdr:nvSpPr>
            <xdr:cNvPr id="3086" name="Control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759</xdr:row>
          <xdr:rowOff>0</xdr:rowOff>
        </xdr:from>
        <xdr:to>
          <xdr:col>8</xdr:col>
          <xdr:colOff>228600</xdr:colOff>
          <xdr:row>760</xdr:row>
          <xdr:rowOff>38100</xdr:rowOff>
        </xdr:to>
        <xdr:sp macro="" textlink="">
          <xdr:nvSpPr>
            <xdr:cNvPr id="3087" name="Control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5.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landbrugsinfo.dk/Oekonomi/produktionsogoekonomistyring/Sider/Noegletal_i_Raadgivningen.aspx" TargetMode="Externa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2.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ontrol" Target="../activeX/activeX4.xml"/><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control" Target="../activeX/activeX6.xml"/><Relationship Id="rId4" Type="http://schemas.openxmlformats.org/officeDocument/2006/relationships/control" Target="../activeX/activeX3.xml"/><Relationship Id="rId9" Type="http://schemas.openxmlformats.org/officeDocument/2006/relationships/image" Target="../media/image9.emf"/></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5.emf"/><Relationship Id="rId18" Type="http://schemas.openxmlformats.org/officeDocument/2006/relationships/control" Target="../activeX/activeX14.xml"/><Relationship Id="rId26" Type="http://schemas.openxmlformats.org/officeDocument/2006/relationships/control" Target="../activeX/activeX18.xml"/><Relationship Id="rId3" Type="http://schemas.openxmlformats.org/officeDocument/2006/relationships/vmlDrawing" Target="../drawings/vmlDrawing3.vml"/><Relationship Id="rId21" Type="http://schemas.openxmlformats.org/officeDocument/2006/relationships/image" Target="../media/image19.emf"/><Relationship Id="rId7" Type="http://schemas.openxmlformats.org/officeDocument/2006/relationships/image" Target="../media/image12.emf"/><Relationship Id="rId12" Type="http://schemas.openxmlformats.org/officeDocument/2006/relationships/control" Target="../activeX/activeX11.xml"/><Relationship Id="rId17" Type="http://schemas.openxmlformats.org/officeDocument/2006/relationships/image" Target="../media/image17.emf"/><Relationship Id="rId25" Type="http://schemas.openxmlformats.org/officeDocument/2006/relationships/image" Target="../media/image21.emf"/><Relationship Id="rId33" Type="http://schemas.openxmlformats.org/officeDocument/2006/relationships/image" Target="../media/image25.emf"/><Relationship Id="rId2" Type="http://schemas.openxmlformats.org/officeDocument/2006/relationships/drawing" Target="../drawings/drawing5.xml"/><Relationship Id="rId16" Type="http://schemas.openxmlformats.org/officeDocument/2006/relationships/control" Target="../activeX/activeX13.xml"/><Relationship Id="rId20" Type="http://schemas.openxmlformats.org/officeDocument/2006/relationships/control" Target="../activeX/activeX15.xml"/><Relationship Id="rId29" Type="http://schemas.openxmlformats.org/officeDocument/2006/relationships/image" Target="../media/image23.emf"/><Relationship Id="rId1" Type="http://schemas.openxmlformats.org/officeDocument/2006/relationships/printerSettings" Target="../printerSettings/printerSettings4.bin"/><Relationship Id="rId6" Type="http://schemas.openxmlformats.org/officeDocument/2006/relationships/control" Target="../activeX/activeX8.xml"/><Relationship Id="rId11" Type="http://schemas.openxmlformats.org/officeDocument/2006/relationships/image" Target="../media/image14.emf"/><Relationship Id="rId24" Type="http://schemas.openxmlformats.org/officeDocument/2006/relationships/control" Target="../activeX/activeX17.xml"/><Relationship Id="rId32" Type="http://schemas.openxmlformats.org/officeDocument/2006/relationships/control" Target="../activeX/activeX21.xml"/><Relationship Id="rId5" Type="http://schemas.openxmlformats.org/officeDocument/2006/relationships/image" Target="../media/image11.emf"/><Relationship Id="rId15" Type="http://schemas.openxmlformats.org/officeDocument/2006/relationships/image" Target="../media/image16.emf"/><Relationship Id="rId23" Type="http://schemas.openxmlformats.org/officeDocument/2006/relationships/image" Target="../media/image20.emf"/><Relationship Id="rId28" Type="http://schemas.openxmlformats.org/officeDocument/2006/relationships/control" Target="../activeX/activeX19.xml"/><Relationship Id="rId10" Type="http://schemas.openxmlformats.org/officeDocument/2006/relationships/control" Target="../activeX/activeX10.xml"/><Relationship Id="rId19" Type="http://schemas.openxmlformats.org/officeDocument/2006/relationships/image" Target="../media/image18.emf"/><Relationship Id="rId31" Type="http://schemas.openxmlformats.org/officeDocument/2006/relationships/image" Target="../media/image24.emf"/><Relationship Id="rId4" Type="http://schemas.openxmlformats.org/officeDocument/2006/relationships/control" Target="../activeX/activeX7.xml"/><Relationship Id="rId9" Type="http://schemas.openxmlformats.org/officeDocument/2006/relationships/image" Target="../media/image13.emf"/><Relationship Id="rId14" Type="http://schemas.openxmlformats.org/officeDocument/2006/relationships/control" Target="../activeX/activeX12.xml"/><Relationship Id="rId22" Type="http://schemas.openxmlformats.org/officeDocument/2006/relationships/control" Target="../activeX/activeX16.xml"/><Relationship Id="rId27" Type="http://schemas.openxmlformats.org/officeDocument/2006/relationships/image" Target="../media/image22.emf"/><Relationship Id="rId30" Type="http://schemas.openxmlformats.org/officeDocument/2006/relationships/control" Target="../activeX/activeX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65"/>
  <sheetViews>
    <sheetView showGridLines="0" workbookViewId="0">
      <selection activeCell="A66" sqref="A66:XFD1048576"/>
    </sheetView>
  </sheetViews>
  <sheetFormatPr defaultColWidth="0" defaultRowHeight="15" zeroHeight="1" x14ac:dyDescent="0.25"/>
  <cols>
    <col min="1" max="1" width="101.7109375" customWidth="1"/>
    <col min="2" max="16384" width="9.140625" hidden="1"/>
  </cols>
  <sheetData>
    <row r="1" spans="1:1" x14ac:dyDescent="0.25">
      <c r="A1" s="43" t="s">
        <v>758</v>
      </c>
    </row>
    <row r="2" spans="1:1" x14ac:dyDescent="0.25">
      <c r="A2" s="44"/>
    </row>
    <row r="3" spans="1:1" x14ac:dyDescent="0.25">
      <c r="A3" s="44" t="s">
        <v>759</v>
      </c>
    </row>
    <row r="4" spans="1:1" x14ac:dyDescent="0.25">
      <c r="A4" s="44" t="s">
        <v>760</v>
      </c>
    </row>
    <row r="5" spans="1:1" x14ac:dyDescent="0.25">
      <c r="A5" s="44"/>
    </row>
    <row r="6" spans="1:1" x14ac:dyDescent="0.25">
      <c r="A6" s="44" t="s">
        <v>761</v>
      </c>
    </row>
    <row r="7" spans="1:1" x14ac:dyDescent="0.25">
      <c r="A7" s="44" t="s">
        <v>762</v>
      </c>
    </row>
    <row r="8" spans="1:1" x14ac:dyDescent="0.25"/>
    <row r="9" spans="1:1" x14ac:dyDescent="0.25">
      <c r="A9" s="44"/>
    </row>
    <row r="10" spans="1:1" x14ac:dyDescent="0.25">
      <c r="A10" s="72"/>
    </row>
    <row r="11" spans="1:1" x14ac:dyDescent="0.25">
      <c r="A11" s="44"/>
    </row>
    <row r="12" spans="1:1" x14ac:dyDescent="0.25">
      <c r="A12" s="44"/>
    </row>
    <row r="13" spans="1:1" x14ac:dyDescent="0.25">
      <c r="A13" s="44"/>
    </row>
    <row r="14" spans="1:1" x14ac:dyDescent="0.25"/>
    <row r="15" spans="1:1" x14ac:dyDescent="0.25"/>
    <row r="16" spans="1:1" x14ac:dyDescent="0.25"/>
    <row r="17" spans="1:1" x14ac:dyDescent="0.25"/>
    <row r="18" spans="1:1" x14ac:dyDescent="0.25"/>
    <row r="19" spans="1:1" x14ac:dyDescent="0.25"/>
    <row r="20" spans="1:1" x14ac:dyDescent="0.25"/>
    <row r="21" spans="1:1" x14ac:dyDescent="0.25"/>
    <row r="22" spans="1:1" x14ac:dyDescent="0.25"/>
    <row r="23" spans="1:1" x14ac:dyDescent="0.25">
      <c r="A23" s="44" t="s">
        <v>770</v>
      </c>
    </row>
    <row r="24" spans="1:1" x14ac:dyDescent="0.25">
      <c r="A24" t="s">
        <v>771</v>
      </c>
    </row>
    <row r="25" spans="1:1" x14ac:dyDescent="0.25">
      <c r="A25" t="s">
        <v>772</v>
      </c>
    </row>
    <row r="26" spans="1:1" x14ac:dyDescent="0.25">
      <c r="A26" t="s">
        <v>773</v>
      </c>
    </row>
    <row r="27" spans="1:1" x14ac:dyDescent="0.25"/>
    <row r="28" spans="1:1" x14ac:dyDescent="0.25"/>
    <row r="29" spans="1:1" x14ac:dyDescent="0.25"/>
    <row r="30" spans="1:1" x14ac:dyDescent="0.25"/>
    <row r="31" spans="1:1" x14ac:dyDescent="0.25"/>
    <row r="32" spans="1:1" x14ac:dyDescent="0.25"/>
    <row r="33" spans="1:1" x14ac:dyDescent="0.25"/>
    <row r="34" spans="1:1" x14ac:dyDescent="0.25">
      <c r="A34" s="73" t="s">
        <v>765</v>
      </c>
    </row>
    <row r="35" spans="1:1" x14ac:dyDescent="0.25">
      <c r="A35" s="44" t="s">
        <v>766</v>
      </c>
    </row>
    <row r="36" spans="1:1" x14ac:dyDescent="0.25">
      <c r="A36" t="s">
        <v>767</v>
      </c>
    </row>
    <row r="37" spans="1:1" x14ac:dyDescent="0.25">
      <c r="A37" t="s">
        <v>768</v>
      </c>
    </row>
    <row r="38" spans="1:1" x14ac:dyDescent="0.25"/>
    <row r="39" spans="1:1" x14ac:dyDescent="0.25">
      <c r="A39" s="73" t="s">
        <v>769</v>
      </c>
    </row>
    <row r="40" spans="1:1" x14ac:dyDescent="0.25">
      <c r="A40" s="44" t="s">
        <v>763</v>
      </c>
    </row>
    <row r="41" spans="1:1" x14ac:dyDescent="0.25">
      <c r="A41" s="44" t="s">
        <v>764</v>
      </c>
    </row>
    <row r="42" spans="1:1" x14ac:dyDescent="0.25"/>
    <row r="43" spans="1:1" x14ac:dyDescent="0.25">
      <c r="A43" s="44"/>
    </row>
    <row r="44" spans="1:1" x14ac:dyDescent="0.25"/>
    <row r="45" spans="1:1" x14ac:dyDescent="0.25"/>
    <row r="46" spans="1:1" x14ac:dyDescent="0.25"/>
    <row r="47" spans="1:1" x14ac:dyDescent="0.25"/>
    <row r="48" spans="1:1" x14ac:dyDescent="0.25"/>
    <row r="49" spans="1:1" x14ac:dyDescent="0.25"/>
    <row r="50" spans="1:1" x14ac:dyDescent="0.25">
      <c r="A50" s="44" t="s">
        <v>774</v>
      </c>
    </row>
    <row r="51" spans="1:1" x14ac:dyDescent="0.25">
      <c r="A51" t="s">
        <v>775</v>
      </c>
    </row>
    <row r="52" spans="1:1" x14ac:dyDescent="0.25">
      <c r="A52" t="s">
        <v>776</v>
      </c>
    </row>
    <row r="53" spans="1:1" x14ac:dyDescent="0.25">
      <c r="A53" t="s">
        <v>777</v>
      </c>
    </row>
    <row r="54" spans="1:1" x14ac:dyDescent="0.25"/>
    <row r="55" spans="1:1" x14ac:dyDescent="0.25"/>
    <row r="56" spans="1:1" x14ac:dyDescent="0.25"/>
    <row r="57" spans="1:1" x14ac:dyDescent="0.25"/>
    <row r="58" spans="1:1" x14ac:dyDescent="0.25"/>
    <row r="59" spans="1:1" x14ac:dyDescent="0.25"/>
    <row r="60" spans="1:1" x14ac:dyDescent="0.25"/>
    <row r="61" spans="1:1" x14ac:dyDescent="0.25"/>
    <row r="62" spans="1:1" x14ac:dyDescent="0.25"/>
    <row r="63" spans="1:1" x14ac:dyDescent="0.25"/>
    <row r="64" spans="1:1" x14ac:dyDescent="0.25"/>
    <row r="6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92D050"/>
    <pageSetUpPr fitToPage="1"/>
  </sheetPr>
  <dimension ref="A1:T184"/>
  <sheetViews>
    <sheetView showGridLines="0" tabSelected="1" topLeftCell="B1" zoomScaleNormal="100" workbookViewId="0">
      <selection activeCell="G2" sqref="G2"/>
    </sheetView>
  </sheetViews>
  <sheetFormatPr defaultRowHeight="15" x14ac:dyDescent="0.25"/>
  <cols>
    <col min="1" max="1" width="31.28515625" style="120" hidden="1" customWidth="1"/>
    <col min="2" max="2" width="38.7109375" style="86" customWidth="1"/>
    <col min="3" max="3" width="12.5703125" style="88" bestFit="1" customWidth="1"/>
    <col min="4" max="4" width="12.85546875" style="114" customWidth="1"/>
    <col min="5" max="5" width="8.42578125" style="115" customWidth="1"/>
    <col min="6" max="6" width="11.5703125" style="86" bestFit="1" customWidth="1"/>
    <col min="7" max="7" width="13.7109375" style="86" customWidth="1"/>
    <col min="8" max="8" width="12.42578125" style="86" customWidth="1"/>
    <col min="9" max="9" width="8.28515625" style="86" customWidth="1"/>
    <col min="10" max="10" width="18.85546875" style="86" customWidth="1"/>
    <col min="11" max="11" width="7.140625" style="86" bestFit="1" customWidth="1"/>
    <col min="12" max="12" width="5.28515625" style="86" customWidth="1"/>
    <col min="13" max="13" width="32.140625" style="86" customWidth="1"/>
    <col min="14" max="14" width="10.5703125" style="86" customWidth="1"/>
    <col min="15" max="15" width="3.42578125" style="86" customWidth="1"/>
    <col min="16" max="16" width="15" style="86" customWidth="1"/>
    <col min="17" max="17" width="10.42578125" style="86" customWidth="1"/>
    <col min="18" max="18" width="9.140625" style="86"/>
    <col min="19" max="19" width="9.85546875" style="86" customWidth="1"/>
    <col min="20" max="20" width="2" style="86" customWidth="1"/>
    <col min="21" max="16384" width="9.140625" style="86"/>
  </cols>
  <sheetData>
    <row r="1" spans="1:20" ht="21.75" thickBot="1" x14ac:dyDescent="0.4">
      <c r="A1" s="86"/>
      <c r="B1" s="87" t="s">
        <v>79</v>
      </c>
      <c r="D1" s="89">
        <f>MATCH(C2,KredsAna!B1:CK1,0)</f>
        <v>2</v>
      </c>
      <c r="E1" s="90">
        <v>0</v>
      </c>
      <c r="G1" s="91" t="s">
        <v>704</v>
      </c>
      <c r="H1" s="92"/>
      <c r="I1" s="93"/>
      <c r="M1" s="94"/>
    </row>
    <row r="2" spans="1:20" ht="16.5" customHeight="1" thickTop="1" thickBot="1" x14ac:dyDescent="0.3">
      <c r="A2" s="95" t="s">
        <v>700</v>
      </c>
      <c r="B2" s="86" t="s">
        <v>90</v>
      </c>
      <c r="C2" s="83">
        <v>5320</v>
      </c>
      <c r="D2" s="204" t="s">
        <v>756</v>
      </c>
      <c r="E2" s="204"/>
      <c r="G2" s="83" t="s">
        <v>707</v>
      </c>
      <c r="H2" s="96" t="s">
        <v>757</v>
      </c>
      <c r="J2" s="97" t="s">
        <v>89</v>
      </c>
      <c r="M2" s="98"/>
    </row>
    <row r="3" spans="1:20" ht="15.75" thickTop="1" x14ac:dyDescent="0.25">
      <c r="A3" s="95" t="s">
        <v>701</v>
      </c>
      <c r="B3" s="99" t="s">
        <v>1</v>
      </c>
      <c r="C3" s="100">
        <f>VLOOKUP(B3,KredsAna!$B:$CM,$D$1+$E$1,FALSE)</f>
        <v>5320</v>
      </c>
      <c r="D3" s="101" t="s">
        <v>699</v>
      </c>
      <c r="E3" s="102"/>
      <c r="J3" s="103" t="s">
        <v>67</v>
      </c>
      <c r="K3" s="104"/>
      <c r="L3" s="104"/>
      <c r="M3" s="104"/>
      <c r="N3" s="104"/>
      <c r="O3" s="104"/>
      <c r="P3" s="104"/>
      <c r="Q3" s="104"/>
      <c r="R3" s="104"/>
      <c r="S3" s="104"/>
      <c r="T3" s="105"/>
    </row>
    <row r="4" spans="1:20" x14ac:dyDescent="0.25">
      <c r="A4" s="95" t="s">
        <v>702</v>
      </c>
      <c r="B4" s="99" t="s">
        <v>0</v>
      </c>
      <c r="C4" s="100">
        <f>VLOOKUP(B4,KredsAna!$B:$CM,$D$1+$E$1,FALSE)</f>
        <v>2013</v>
      </c>
      <c r="D4" s="106" t="s">
        <v>73</v>
      </c>
      <c r="E4" s="107"/>
      <c r="G4" s="108">
        <f>VLOOKUP(B4,KredsAna3.del!$B:$J,3,FALSE)</f>
        <v>2013</v>
      </c>
      <c r="J4" s="109"/>
      <c r="K4" s="110"/>
      <c r="L4" s="110"/>
      <c r="M4" s="110" t="s">
        <v>80</v>
      </c>
      <c r="N4" s="111">
        <f ca="1">C$21/C$93</f>
        <v>0.23053237691615994</v>
      </c>
      <c r="O4" s="110"/>
      <c r="P4" s="110"/>
      <c r="Q4" s="110"/>
      <c r="R4" s="110"/>
      <c r="S4" s="110"/>
      <c r="T4" s="112"/>
    </row>
    <row r="5" spans="1:20" x14ac:dyDescent="0.25">
      <c r="A5" s="95" t="s">
        <v>703</v>
      </c>
      <c r="B5" s="113" t="s">
        <v>588</v>
      </c>
      <c r="C5" s="100">
        <f>VLOOKUP(B5,KredsAna!$B:$CM,$D$1+$E$1,FALSE)</f>
        <v>500</v>
      </c>
      <c r="G5" s="89">
        <f>MATCH(G2,KredsAna3.del!B1:X1,0)</f>
        <v>3</v>
      </c>
      <c r="J5" s="109"/>
      <c r="K5" s="110"/>
      <c r="L5" s="110"/>
      <c r="M5" s="110"/>
      <c r="N5" s="116">
        <f>G$21/G$93</f>
        <v>0.22812347517652898</v>
      </c>
      <c r="O5" s="110"/>
      <c r="P5" s="110"/>
      <c r="Q5" s="110"/>
      <c r="R5" s="110"/>
      <c r="S5" s="110"/>
      <c r="T5" s="112"/>
    </row>
    <row r="6" spans="1:20" ht="18.75" x14ac:dyDescent="0.25">
      <c r="A6" s="86"/>
      <c r="B6" s="97" t="s">
        <v>42</v>
      </c>
      <c r="C6" s="117"/>
      <c r="J6" s="109" t="s">
        <v>68</v>
      </c>
      <c r="K6" s="118">
        <f ca="1">(C$48+C$50)/C$93</f>
        <v>3.3541271735563392E-2</v>
      </c>
      <c r="L6" s="110"/>
      <c r="M6" s="110"/>
      <c r="N6" s="110"/>
      <c r="O6" s="110"/>
      <c r="P6" s="110" t="s">
        <v>70</v>
      </c>
      <c r="Q6" s="119">
        <f>-C$31/C$43</f>
        <v>1.4499021840429975</v>
      </c>
      <c r="R6" s="110"/>
      <c r="S6" s="110"/>
      <c r="T6" s="112"/>
    </row>
    <row r="7" spans="1:20" ht="15.75" thickBot="1" x14ac:dyDescent="0.3">
      <c r="B7" s="121" t="s">
        <v>2</v>
      </c>
      <c r="C7" s="122">
        <f>VLOOKUP(B7,KredsAna!$B:$CM,$D$1+$E$1,FALSE)</f>
        <v>187</v>
      </c>
      <c r="G7" s="123">
        <f>VLOOKUP(B7,KredsAna3.del!$B$1:$X$757,$G$5,FALSE)</f>
        <v>219</v>
      </c>
      <c r="J7" s="109"/>
      <c r="K7" s="124">
        <f>(G$48+G$50)/G$93</f>
        <v>4.2475340096259202E-2</v>
      </c>
      <c r="L7" s="110"/>
      <c r="M7" s="110"/>
      <c r="N7" s="110"/>
      <c r="O7" s="110"/>
      <c r="P7" s="110"/>
      <c r="Q7" s="125">
        <f>-G$31/G$43</f>
        <v>1.6087917896881165</v>
      </c>
      <c r="R7" s="110"/>
      <c r="S7" s="110"/>
      <c r="T7" s="112"/>
    </row>
    <row r="8" spans="1:20" ht="16.5" thickTop="1" thickBot="1" x14ac:dyDescent="0.3">
      <c r="A8" s="126" t="s">
        <v>385</v>
      </c>
      <c r="B8" s="121" t="s">
        <v>3</v>
      </c>
      <c r="C8" s="127">
        <f>VLOOKUP(B8,KredsAna!$B:$CM,$D$1+$E$1,FALSE)</f>
        <v>284</v>
      </c>
      <c r="D8" s="84" t="s">
        <v>784</v>
      </c>
      <c r="E8" s="205" t="s">
        <v>786</v>
      </c>
      <c r="F8" s="205"/>
      <c r="G8" s="128">
        <f>VLOOKUP(B8,KredsAna3.del!$B$1:$X$757,$G$5,FALSE)</f>
        <v>449</v>
      </c>
      <c r="J8" s="109"/>
      <c r="K8" s="110"/>
      <c r="L8" s="110"/>
      <c r="M8" s="110" t="s">
        <v>69</v>
      </c>
      <c r="N8" s="118">
        <f>(C$48+C$50)/C$21</f>
        <v>0.14549484191438189</v>
      </c>
      <c r="O8" s="110"/>
      <c r="P8" s="110"/>
      <c r="Q8" s="129"/>
      <c r="R8" s="110"/>
      <c r="S8" s="110"/>
      <c r="T8" s="112"/>
    </row>
    <row r="9" spans="1:20" ht="15.75" thickTop="1" x14ac:dyDescent="0.25">
      <c r="A9" s="130" t="s">
        <v>377</v>
      </c>
      <c r="B9" s="121" t="s">
        <v>4</v>
      </c>
      <c r="C9" s="131">
        <f>VLOOKUP(B9,KredsAna!$B:$CM,$D$1+$E$1,FALSE)</f>
        <v>4909</v>
      </c>
      <c r="G9" s="132">
        <f>VLOOKUP(B9,KredsAna3.del!$B$1:$X$757,$G$5,FALSE)</f>
        <v>6729</v>
      </c>
      <c r="J9" s="109"/>
      <c r="K9" s="110"/>
      <c r="L9" s="110"/>
      <c r="M9" s="110"/>
      <c r="N9" s="124">
        <f>(G$48+G$50)/G$21</f>
        <v>0.18619451620834054</v>
      </c>
      <c r="O9" s="110"/>
      <c r="P9" s="110"/>
      <c r="Q9" s="129"/>
      <c r="R9" s="110"/>
      <c r="S9" s="110"/>
      <c r="T9" s="112"/>
    </row>
    <row r="10" spans="1:20" x14ac:dyDescent="0.25">
      <c r="A10" s="133" t="s">
        <v>378</v>
      </c>
      <c r="B10" s="134" t="s">
        <v>784</v>
      </c>
      <c r="C10" s="135"/>
      <c r="G10" s="135"/>
      <c r="J10" s="109"/>
      <c r="K10" s="110"/>
      <c r="L10" s="110"/>
      <c r="M10" s="110"/>
      <c r="N10" s="110"/>
      <c r="O10" s="110"/>
      <c r="P10" s="110" t="s">
        <v>71</v>
      </c>
      <c r="Q10" s="136">
        <f>C$31/C$21</f>
        <v>0.46457199497658891</v>
      </c>
      <c r="R10" s="110"/>
      <c r="S10" s="110"/>
      <c r="T10" s="112"/>
    </row>
    <row r="11" spans="1:20" ht="18.75" x14ac:dyDescent="0.25">
      <c r="A11" s="137" t="s">
        <v>379</v>
      </c>
      <c r="B11" s="97" t="s">
        <v>94</v>
      </c>
      <c r="C11" s="135"/>
      <c r="G11" s="135"/>
      <c r="J11" s="109"/>
      <c r="K11" s="110"/>
      <c r="L11" s="110"/>
      <c r="M11" s="110"/>
      <c r="N11" s="110"/>
      <c r="O11" s="110"/>
      <c r="P11" s="110"/>
      <c r="Q11" s="138">
        <f>G$31/G$21</f>
        <v>0.44256431545303954</v>
      </c>
      <c r="R11" s="110"/>
      <c r="S11" s="110"/>
      <c r="T11" s="112"/>
    </row>
    <row r="12" spans="1:20" x14ac:dyDescent="0.25">
      <c r="A12" s="137" t="s">
        <v>380</v>
      </c>
      <c r="B12" s="113" t="s">
        <v>778</v>
      </c>
      <c r="C12" s="139">
        <f>VLOOKUP(A8,KredsAna!$B:$CM,$D$1+$E$1,FALSE)+VLOOKUP(A9,KredsAna!$B:$CM,$D$1+$E$1,FALSE)</f>
        <v>1363685</v>
      </c>
      <c r="D12" s="30"/>
      <c r="E12" s="115">
        <f>D12/C$7</f>
        <v>0</v>
      </c>
      <c r="F12" s="86" t="s">
        <v>696</v>
      </c>
      <c r="G12" s="140">
        <f>VLOOKUP(A8,KredsAna3.del!$B$1:$X$757,$G$5,FALSE)+VLOOKUP(A9,KredsAna3.del!$B$1:$X$757,$G$5,FALSE)</f>
        <v>1560176</v>
      </c>
      <c r="J12" s="141" t="s">
        <v>72</v>
      </c>
      <c r="K12" s="110"/>
      <c r="L12" s="110"/>
      <c r="M12" s="110"/>
      <c r="N12" s="110"/>
      <c r="O12" s="110"/>
      <c r="P12" s="110"/>
      <c r="Q12" s="129"/>
      <c r="R12" s="110"/>
      <c r="S12" s="110"/>
      <c r="T12" s="112"/>
    </row>
    <row r="13" spans="1:20" x14ac:dyDescent="0.25">
      <c r="A13" s="137" t="s">
        <v>381</v>
      </c>
      <c r="B13" s="121" t="s">
        <v>43</v>
      </c>
      <c r="C13" s="142">
        <f>VLOOKUP(B13,KredsAna!$B:$CM,$D$1+$E$1,FALSE)</f>
        <v>113682</v>
      </c>
      <c r="D13" s="31"/>
      <c r="E13" s="115">
        <f t="shared" ref="E13:E15" si="0">D13/C$7</f>
        <v>0</v>
      </c>
      <c r="F13" s="86" t="s">
        <v>696</v>
      </c>
      <c r="G13" s="143">
        <f>VLOOKUP(B13,KredsAna3.del!$B$1:$X$757,$G$5,FALSE)</f>
        <v>125425</v>
      </c>
      <c r="J13" s="109"/>
      <c r="K13" s="110"/>
      <c r="L13" s="110"/>
      <c r="M13" s="110" t="s">
        <v>80</v>
      </c>
      <c r="N13" s="111">
        <f ca="1">(C$21+D21)/(C$93+D93)</f>
        <v>0.23053237691615994</v>
      </c>
      <c r="O13" s="110"/>
      <c r="P13" s="110"/>
      <c r="Q13" s="129"/>
      <c r="R13" s="110"/>
      <c r="S13" s="110"/>
      <c r="T13" s="112"/>
    </row>
    <row r="14" spans="1:20" x14ac:dyDescent="0.25">
      <c r="A14" s="137" t="s">
        <v>382</v>
      </c>
      <c r="B14" s="121" t="s">
        <v>44</v>
      </c>
      <c r="C14" s="142">
        <f>VLOOKUP(B14,KredsAna!$B:$CM,$D$1+$E$1,FALSE)</f>
        <v>74169</v>
      </c>
      <c r="D14" s="31"/>
      <c r="E14" s="115">
        <f t="shared" si="0"/>
        <v>0</v>
      </c>
      <c r="F14" s="86" t="s">
        <v>696</v>
      </c>
      <c r="G14" s="143">
        <f>VLOOKUP(B14,KredsAna3.del!$B$1:$X$757,$G$5,FALSE)</f>
        <v>88699</v>
      </c>
      <c r="J14" s="109"/>
      <c r="K14" s="110"/>
      <c r="L14" s="110"/>
      <c r="M14" s="110"/>
      <c r="N14" s="116">
        <f>(G$21)/(G$93)</f>
        <v>0.22812347517652898</v>
      </c>
      <c r="O14" s="110"/>
      <c r="P14" s="110"/>
      <c r="Q14" s="129"/>
      <c r="R14" s="110"/>
      <c r="S14" s="110"/>
      <c r="T14" s="112"/>
    </row>
    <row r="15" spans="1:20" x14ac:dyDescent="0.25">
      <c r="A15" s="137" t="s">
        <v>383</v>
      </c>
      <c r="B15" s="121" t="s">
        <v>45</v>
      </c>
      <c r="C15" s="142">
        <f>VLOOKUP(B15,KredsAna!$B:$CM,$D$1+$E$1,FALSE)</f>
        <v>415684</v>
      </c>
      <c r="D15" s="31"/>
      <c r="E15" s="115">
        <f t="shared" si="0"/>
        <v>0</v>
      </c>
      <c r="F15" s="86" t="s">
        <v>696</v>
      </c>
      <c r="G15" s="143">
        <f>VLOOKUP(B15,KredsAna3.del!$B$1:$X$757,$G$5,FALSE)</f>
        <v>276693</v>
      </c>
      <c r="J15" s="109" t="s">
        <v>68</v>
      </c>
      <c r="K15" s="118">
        <f ca="1">(C$48+C$50+$D$48+$D$50)/(C$93+$D$93)</f>
        <v>3.3541271735563392E-2</v>
      </c>
      <c r="L15" s="110"/>
      <c r="M15" s="110"/>
      <c r="N15" s="110"/>
      <c r="O15" s="110"/>
      <c r="P15" s="110" t="s">
        <v>70</v>
      </c>
      <c r="Q15" s="119">
        <f>-(C$31+D31)/(C$43+D43)</f>
        <v>1.4499021840429975</v>
      </c>
      <c r="R15" s="110"/>
      <c r="S15" s="110"/>
      <c r="T15" s="112"/>
    </row>
    <row r="16" spans="1:20" x14ac:dyDescent="0.25">
      <c r="A16" s="137" t="s">
        <v>386</v>
      </c>
      <c r="B16" s="121" t="s">
        <v>695</v>
      </c>
      <c r="C16" s="142">
        <f>VLOOKUP(A10,KredsAna!$B:$CM,$D$1+$E$1,FALSE)+VLOOKUP(A11,KredsAna!$B:$CM,$D$1+$E$1,FALSE)+VLOOKUP(A12,KredsAna!$B:$CM,$D$1+$E$1,FALSE)+VLOOKUP(A13,KredsAna!$B:$CM,$D$1+$E$1,FALSE)+VLOOKUP(A14,KredsAna!$B:$CM,$D$1+$E$1,FALSE)+VLOOKUP(A15,KredsAna!$B:$CM,$D$1+$E$1,FALSE)+VLOOKUP(A16,KredsAna!$B:$CM,$D$1+$E$1,FALSE)</f>
        <v>11165</v>
      </c>
      <c r="D16" s="31"/>
      <c r="G16" s="143">
        <f>VLOOKUP(A10,KredsAna3.del!$B$1:$X$757,$G$5,FALSE)+VLOOKUP(A11,KredsAna3.del!$B$1:$X$757,$G$5,FALSE)+VLOOKUP(A12,KredsAna3.del!$B$1:$X$757,$G$5,FALSE)+VLOOKUP(A13,KredsAna3.del!$B$1:$X$757,$G$5,FALSE)+VLOOKUP(A14,KredsAna3.del!$B$1:$X$757,$G$5,FALSE)+VLOOKUP(A15,KredsAna3.del!$B$1:$X$757,$G$5,FALSE)+VLOOKUP(A16,KredsAna3.del!$B$1:$X$757,$G$5,FALSE)</f>
        <v>86824</v>
      </c>
      <c r="J16" s="109"/>
      <c r="K16" s="124">
        <f>(G$48+G$50)/(G$93)</f>
        <v>4.2475340096259202E-2</v>
      </c>
      <c r="L16" s="110"/>
      <c r="M16" s="110"/>
      <c r="N16" s="110"/>
      <c r="O16" s="110"/>
      <c r="P16" s="110"/>
      <c r="Q16" s="125">
        <f>-(G$31)/(G$43)</f>
        <v>1.6087917896881165</v>
      </c>
      <c r="R16" s="110"/>
      <c r="S16" s="110"/>
      <c r="T16" s="112"/>
    </row>
    <row r="17" spans="1:20" x14ac:dyDescent="0.25">
      <c r="A17" s="126" t="s">
        <v>105</v>
      </c>
      <c r="B17" s="144" t="s">
        <v>106</v>
      </c>
      <c r="C17" s="142">
        <f>VLOOKUP(B17,KredsAna!$B:$CM,$D$1+$E$1,FALSE)</f>
        <v>6343109</v>
      </c>
      <c r="D17" s="31"/>
      <c r="E17" s="115">
        <f>IF($D$8=$B$8,D17/$C$8,IF($D$8=$B$10,D17/$C$9,0))</f>
        <v>0</v>
      </c>
      <c r="F17" s="86" t="s">
        <v>787</v>
      </c>
      <c r="G17" s="143">
        <f>VLOOKUP(B17,KredsAna3.del!$B$1:$X$757,$G$5,FALSE)</f>
        <v>9776693</v>
      </c>
      <c r="J17" s="109"/>
      <c r="K17" s="110"/>
      <c r="L17" s="110"/>
      <c r="M17" s="110" t="s">
        <v>69</v>
      </c>
      <c r="N17" s="118">
        <f>(C$48+C$50+D48+D50)/(C$21+D21)</f>
        <v>0.14549484191438189</v>
      </c>
      <c r="O17" s="110"/>
      <c r="P17" s="110"/>
      <c r="Q17" s="129"/>
      <c r="R17" s="110"/>
      <c r="S17" s="110"/>
      <c r="T17" s="112"/>
    </row>
    <row r="18" spans="1:20" x14ac:dyDescent="0.25">
      <c r="A18" s="145" t="s">
        <v>107</v>
      </c>
      <c r="B18" s="113" t="s">
        <v>107</v>
      </c>
      <c r="C18" s="142">
        <f>VLOOKUP(A17,KredsAna!$B:$CM,$D$1+$E$1,FALSE)+VLOOKUP(A18,KredsAna!$B:$CM,$D$1+$E$1,FALSE)</f>
        <v>1871</v>
      </c>
      <c r="D18" s="31"/>
      <c r="G18" s="143">
        <f>VLOOKUP(A17,KredsAna3.del!$B$1:$X$757,$G$5,FALSE)+VLOOKUP(A18,KredsAna3.del!$B$1:$X$757,$G$5,FALSE)</f>
        <v>153099</v>
      </c>
      <c r="J18" s="109"/>
      <c r="K18" s="110"/>
      <c r="L18" s="110"/>
      <c r="M18" s="110"/>
      <c r="N18" s="124">
        <f>(G$48+G$50)/(G$21)</f>
        <v>0.18619451620834054</v>
      </c>
      <c r="O18" s="110"/>
      <c r="P18" s="110"/>
      <c r="Q18" s="129"/>
      <c r="R18" s="110"/>
      <c r="S18" s="110"/>
      <c r="T18" s="112"/>
    </row>
    <row r="19" spans="1:20" x14ac:dyDescent="0.25">
      <c r="B19" s="121" t="s">
        <v>5</v>
      </c>
      <c r="C19" s="142">
        <f>VLOOKUP(B19,KredsAna!$B:$CM,$D$1+$E$1,FALSE)</f>
        <v>159176</v>
      </c>
      <c r="D19" s="31"/>
      <c r="G19" s="143">
        <f>VLOOKUP(B19,KredsAna3.del!$B$1:$X$757,$G$5,FALSE)</f>
        <v>155233</v>
      </c>
      <c r="J19" s="109"/>
      <c r="K19" s="110"/>
      <c r="L19" s="110"/>
      <c r="M19" s="110"/>
      <c r="N19" s="110"/>
      <c r="O19" s="110"/>
      <c r="P19" s="110" t="s">
        <v>71</v>
      </c>
      <c r="Q19" s="136">
        <f>(D31+C$31)/(C$21+D21)</f>
        <v>0.46457199497658891</v>
      </c>
      <c r="R19" s="110"/>
      <c r="S19" s="110"/>
      <c r="T19" s="112"/>
    </row>
    <row r="20" spans="1:20" x14ac:dyDescent="0.25">
      <c r="B20" s="121" t="s">
        <v>6</v>
      </c>
      <c r="C20" s="146">
        <f>VLOOKUP(B20,KredsAna!$B:$CM,$D$1+$E$1,FALSE)</f>
        <v>231060</v>
      </c>
      <c r="D20" s="32"/>
      <c r="G20" s="147">
        <f>VLOOKUP(B20,KredsAna3.del!$B$1:$X$757,$G$5,FALSE)</f>
        <v>171163</v>
      </c>
      <c r="J20" s="141" t="s">
        <v>74</v>
      </c>
      <c r="K20" s="110"/>
      <c r="L20" s="110"/>
      <c r="M20" s="110"/>
      <c r="N20" s="110"/>
      <c r="O20" s="110"/>
      <c r="P20" s="110"/>
      <c r="Q20" s="138">
        <f>(G$31)/(G$21)</f>
        <v>0.44256431545303954</v>
      </c>
      <c r="R20" s="110"/>
      <c r="S20" s="110"/>
      <c r="T20" s="112"/>
    </row>
    <row r="21" spans="1:20" x14ac:dyDescent="0.25">
      <c r="B21" s="148" t="s">
        <v>7</v>
      </c>
      <c r="C21" s="149">
        <f>SUM(C12:C20)</f>
        <v>8713601</v>
      </c>
      <c r="D21" s="85">
        <f>SUM(D12:D20)</f>
        <v>0</v>
      </c>
      <c r="G21" s="149">
        <f>VLOOKUP(B21,KredsAna3.del!$B$1:$X$757,$G$5,FALSE)</f>
        <v>12405650</v>
      </c>
      <c r="J21" s="109" t="s">
        <v>75</v>
      </c>
      <c r="K21" s="110"/>
      <c r="L21" s="150">
        <v>0.01</v>
      </c>
      <c r="M21" s="110" t="s">
        <v>781</v>
      </c>
      <c r="N21" s="151">
        <f ca="1">C93*L21</f>
        <v>377977.32</v>
      </c>
      <c r="O21" s="110" t="s">
        <v>76</v>
      </c>
      <c r="P21" s="110" t="s">
        <v>697</v>
      </c>
      <c r="Q21" s="110"/>
      <c r="R21" s="110"/>
      <c r="S21" s="110"/>
      <c r="T21" s="112"/>
    </row>
    <row r="22" spans="1:20" x14ac:dyDescent="0.25">
      <c r="B22" s="121"/>
      <c r="C22" s="135"/>
      <c r="G22" s="135"/>
      <c r="J22" s="109" t="s">
        <v>75</v>
      </c>
      <c r="K22" s="110"/>
      <c r="L22" s="150">
        <v>0.01</v>
      </c>
      <c r="M22" s="110" t="s">
        <v>782</v>
      </c>
      <c r="N22" s="151">
        <f ca="1">C93-((K6+L22)/(C48+C50))^-1</f>
        <v>8680897.5699090064</v>
      </c>
      <c r="O22" s="110" t="s">
        <v>76</v>
      </c>
      <c r="P22" s="110" t="s">
        <v>698</v>
      </c>
      <c r="Q22" s="110"/>
      <c r="R22" s="110"/>
      <c r="S22" s="110"/>
      <c r="T22" s="112"/>
    </row>
    <row r="23" spans="1:20" x14ac:dyDescent="0.25">
      <c r="B23" s="121" t="s">
        <v>46</v>
      </c>
      <c r="C23" s="139">
        <f>VLOOKUP(B23,KredsAna!$B:$CM,$D$1+$E$1,FALSE)</f>
        <v>-90633</v>
      </c>
      <c r="D23" s="30"/>
      <c r="E23" s="115">
        <f t="shared" ref="E23:E26" si="1">D23/C$7</f>
        <v>0</v>
      </c>
      <c r="F23" s="86" t="s">
        <v>696</v>
      </c>
      <c r="G23" s="140">
        <f>VLOOKUP(B23,KredsAna3.del!$B$1:$X$757,$G$5,FALSE)</f>
        <v>-135898</v>
      </c>
      <c r="J23" s="109" t="s">
        <v>78</v>
      </c>
      <c r="K23" s="110"/>
      <c r="L23" s="110"/>
      <c r="M23" s="110"/>
      <c r="N23" s="110"/>
      <c r="O23" s="110"/>
      <c r="P23" s="110"/>
      <c r="Q23" s="110"/>
      <c r="R23" s="110"/>
      <c r="S23" s="110"/>
      <c r="T23" s="112"/>
    </row>
    <row r="24" spans="1:20" x14ac:dyDescent="0.25">
      <c r="B24" s="121" t="s">
        <v>47</v>
      </c>
      <c r="C24" s="142">
        <f>VLOOKUP(B24,KredsAna!$B:$CM,$D$1+$E$1,FALSE)</f>
        <v>-167975</v>
      </c>
      <c r="D24" s="31"/>
      <c r="E24" s="115">
        <f t="shared" si="1"/>
        <v>0</v>
      </c>
      <c r="F24" s="86" t="s">
        <v>696</v>
      </c>
      <c r="G24" s="143">
        <f>VLOOKUP(B24,KredsAna3.del!$B$1:$X$757,$G$5,FALSE)</f>
        <v>-158346</v>
      </c>
      <c r="J24" s="152" t="s">
        <v>77</v>
      </c>
      <c r="K24" s="153"/>
      <c r="L24" s="153"/>
      <c r="M24" s="153"/>
      <c r="N24" s="153"/>
      <c r="O24" s="153"/>
      <c r="P24" s="153"/>
      <c r="Q24" s="153"/>
      <c r="R24" s="153"/>
      <c r="S24" s="153"/>
      <c r="T24" s="154"/>
    </row>
    <row r="25" spans="1:20" x14ac:dyDescent="0.25">
      <c r="A25" s="155" t="s">
        <v>110</v>
      </c>
      <c r="B25" s="121" t="s">
        <v>48</v>
      </c>
      <c r="C25" s="142">
        <f>VLOOKUP(B25,KredsAna!$B:$CM,$D$1+$E$1,FALSE)</f>
        <v>-163095</v>
      </c>
      <c r="D25" s="31"/>
      <c r="E25" s="115">
        <f t="shared" si="1"/>
        <v>0</v>
      </c>
      <c r="F25" s="86" t="s">
        <v>696</v>
      </c>
      <c r="G25" s="143">
        <f>VLOOKUP(B25,KredsAna3.del!$B$1:$X$757,$G$5,FALSE)</f>
        <v>-182815</v>
      </c>
    </row>
    <row r="26" spans="1:20" x14ac:dyDescent="0.25">
      <c r="A26" s="113" t="s">
        <v>109</v>
      </c>
      <c r="B26" s="121" t="s">
        <v>49</v>
      </c>
      <c r="C26" s="142">
        <f>VLOOKUP(B26,KredsAna!$B:$CM,$D$1+$E$1,FALSE)</f>
        <v>-64723</v>
      </c>
      <c r="D26" s="31"/>
      <c r="E26" s="115">
        <f t="shared" si="1"/>
        <v>0</v>
      </c>
      <c r="F26" s="86" t="s">
        <v>696</v>
      </c>
      <c r="G26" s="143">
        <f>VLOOKUP(B26,KredsAna3.del!$B$1:$X$757,$G$5,FALSE)</f>
        <v>-58190</v>
      </c>
    </row>
    <row r="27" spans="1:20" ht="18.75" x14ac:dyDescent="0.25">
      <c r="A27" s="126" t="s">
        <v>450</v>
      </c>
      <c r="B27" s="113" t="s">
        <v>779</v>
      </c>
      <c r="C27" s="142">
        <f>VLOOKUP(A25,KredsAna!$B:$CM,$D$1+$E$1,FALSE)+VLOOKUP(A26,KredsAna!$B:$CM,$D$1+$E$1,FALSE)</f>
        <v>-3791836</v>
      </c>
      <c r="D27" s="31"/>
      <c r="E27" s="115">
        <f>IF($D$8=$B$8,D27/$C$8,IF($D$8=$B$10,D27/$C$9,0))</f>
        <v>0</v>
      </c>
      <c r="F27" s="86" t="s">
        <v>787</v>
      </c>
      <c r="G27" s="143">
        <f>VLOOKUP(A25,KredsAna3.del!$B$1:$X$757,$G$5,FALSE)+VLOOKUP(A26,KredsAna3.del!$B$1:$X$757,$G$5,FALSE)</f>
        <v>-5784145</v>
      </c>
      <c r="J27" s="156" t="s">
        <v>87</v>
      </c>
    </row>
    <row r="28" spans="1:20" x14ac:dyDescent="0.25">
      <c r="A28" s="133" t="s">
        <v>451</v>
      </c>
      <c r="B28" s="121" t="s">
        <v>50</v>
      </c>
      <c r="C28" s="142">
        <f>VLOOKUP(B28,KredsAna!$B:$CM,$D$1+$E$1,FALSE)</f>
        <v>-185048</v>
      </c>
      <c r="D28" s="31"/>
      <c r="E28" s="115">
        <f>IF($D$8=$B$8,D28/$C$8,IF($D$8=$B$10,D28/$C$9,0))</f>
        <v>0</v>
      </c>
      <c r="F28" s="86" t="s">
        <v>787</v>
      </c>
      <c r="G28" s="143">
        <f>VLOOKUP(B28,KredsAna3.del!$B$1:$X$757,$G$5,FALSE)</f>
        <v>-305748</v>
      </c>
      <c r="J28" s="103" t="s">
        <v>67</v>
      </c>
      <c r="K28" s="104"/>
      <c r="L28" s="104"/>
      <c r="M28" s="104"/>
      <c r="N28" s="104"/>
      <c r="O28" s="104"/>
      <c r="P28" s="104"/>
      <c r="Q28" s="104"/>
      <c r="R28" s="104"/>
      <c r="S28" s="104"/>
      <c r="T28" s="105"/>
    </row>
    <row r="29" spans="1:20" x14ac:dyDescent="0.25">
      <c r="A29" s="145" t="s">
        <v>452</v>
      </c>
      <c r="B29" s="121" t="s">
        <v>60</v>
      </c>
      <c r="C29" s="146">
        <f>VLOOKUP(A27,KredsAna!$B:$CM,$D$1+$E$1,FALSE)+VLOOKUP(A28,KredsAna!$B:$CM,$D$1+$E$1,FALSE)+VLOOKUP(A29,KredsAna!$B:$CM,$D$1+$E$1,FALSE)</f>
        <v>-202196</v>
      </c>
      <c r="D29" s="32"/>
      <c r="E29" s="115">
        <f>IF($D$8=$B$8,D29/$C$8,IF($D$8=$B$10,D29/$C$9,0))</f>
        <v>0</v>
      </c>
      <c r="F29" s="86" t="s">
        <v>787</v>
      </c>
      <c r="G29" s="147">
        <f>VLOOKUP(A27,KredsAna3.del!$B$1:$X$757,$G$5,FALSE)+VLOOKUP(A28,KredsAna3.del!$B$1:$X$757,$G$5,FALSE)+VLOOKUP(A29,KredsAna3.del!$B$1:$X$757,$G$5,FALSE)</f>
        <v>-290211</v>
      </c>
      <c r="J29" s="141"/>
      <c r="K29" s="110"/>
      <c r="L29" s="110"/>
      <c r="M29" s="157"/>
      <c r="N29" s="110" t="s">
        <v>85</v>
      </c>
      <c r="O29" s="110"/>
      <c r="P29" s="110"/>
      <c r="Q29" s="151">
        <f>-C$43/((C$31/C$21))</f>
        <v>6009785.4158012597</v>
      </c>
      <c r="R29" s="110"/>
      <c r="S29" s="110"/>
      <c r="T29" s="112"/>
    </row>
    <row r="30" spans="1:20" x14ac:dyDescent="0.25">
      <c r="A30" s="133" t="s">
        <v>457</v>
      </c>
      <c r="B30" s="148" t="s">
        <v>8</v>
      </c>
      <c r="C30" s="149">
        <f>SUM(C23:C29)</f>
        <v>-4665506</v>
      </c>
      <c r="D30" s="85">
        <f>SUM(D23:D29)</f>
        <v>0</v>
      </c>
      <c r="G30" s="149">
        <f>VLOOKUP(B30,KredsAna3.del!$B$1:$X$757,$G$5,FALSE)</f>
        <v>-6915353</v>
      </c>
      <c r="J30" s="158" t="s">
        <v>68</v>
      </c>
      <c r="K30" s="159">
        <f ca="1">(C$48+C$50)/C$93</f>
        <v>3.3541271735563392E-2</v>
      </c>
      <c r="L30" s="110"/>
      <c r="M30" s="110" t="s">
        <v>84</v>
      </c>
      <c r="N30" s="157"/>
      <c r="O30" s="110"/>
      <c r="P30" s="110"/>
      <c r="Q30" s="160">
        <f>-G$43/((G$31/G$21))</f>
        <v>7711159.4424564932</v>
      </c>
      <c r="R30" s="110"/>
      <c r="S30" s="110"/>
      <c r="T30" s="112"/>
    </row>
    <row r="31" spans="1:20" x14ac:dyDescent="0.25">
      <c r="A31" s="133" t="s">
        <v>458</v>
      </c>
      <c r="B31" s="148" t="s">
        <v>9</v>
      </c>
      <c r="C31" s="149">
        <f>C21+C30</f>
        <v>4048095</v>
      </c>
      <c r="D31" s="85">
        <f>D21+D30</f>
        <v>0</v>
      </c>
      <c r="G31" s="149">
        <f>VLOOKUP(B31,KredsAna3.del!$B$1:$X$757,$G$5,FALSE)</f>
        <v>5490298</v>
      </c>
      <c r="J31" s="158"/>
      <c r="K31" s="161">
        <f>(G$48+G$50)/(G$93)</f>
        <v>4.2475340096259202E-2</v>
      </c>
      <c r="L31" s="110"/>
      <c r="M31" s="157"/>
      <c r="N31" s="110" t="s">
        <v>86</v>
      </c>
      <c r="O31" s="110"/>
      <c r="P31" s="110"/>
      <c r="Q31" s="150">
        <f>(C$21-Q$29)/C$21</f>
        <v>0.3102983008056876</v>
      </c>
      <c r="R31" s="150"/>
      <c r="S31" s="150"/>
      <c r="T31" s="112"/>
    </row>
    <row r="32" spans="1:20" x14ac:dyDescent="0.25">
      <c r="A32" s="133" t="s">
        <v>459</v>
      </c>
      <c r="G32" s="88"/>
      <c r="J32" s="109"/>
      <c r="K32" s="110"/>
      <c r="L32" s="110"/>
      <c r="M32" s="157"/>
      <c r="N32" s="162"/>
      <c r="O32" s="110"/>
      <c r="P32" s="110"/>
      <c r="Q32" s="163">
        <f>(G$21-Q$30)/G$21</f>
        <v>0.37841552498607545</v>
      </c>
      <c r="R32" s="110"/>
      <c r="S32" s="110"/>
      <c r="T32" s="112"/>
    </row>
    <row r="33" spans="1:20" x14ac:dyDescent="0.25">
      <c r="A33" s="133" t="s">
        <v>460</v>
      </c>
      <c r="B33" s="113" t="s">
        <v>112</v>
      </c>
      <c r="C33" s="139">
        <f>VLOOKUP(B33,KredsAna!$B:$CM,$D$1+$E$1,FALSE)</f>
        <v>-344633</v>
      </c>
      <c r="D33" s="30"/>
      <c r="G33" s="140">
        <f>VLOOKUP(B33,KredsAna3.del!$B$1:$X$757,$G$5,FALSE)</f>
        <v>-477900</v>
      </c>
      <c r="J33" s="109"/>
      <c r="K33" s="110"/>
      <c r="L33" s="110"/>
      <c r="M33" s="110"/>
      <c r="N33" s="110" t="s">
        <v>783</v>
      </c>
      <c r="O33" s="110"/>
      <c r="P33" s="110"/>
      <c r="Q33" s="164">
        <f ca="1">(C$93+C$99)/C$93</f>
        <v>0.33782913218179333</v>
      </c>
      <c r="R33" s="110"/>
      <c r="S33" s="110"/>
      <c r="T33" s="112"/>
    </row>
    <row r="34" spans="1:20" x14ac:dyDescent="0.25">
      <c r="A34" s="145" t="s">
        <v>461</v>
      </c>
      <c r="B34" s="121" t="s">
        <v>61</v>
      </c>
      <c r="C34" s="142">
        <f>VLOOKUP(A30,KredsAna!$B:$CM,$D$1+$E$1,FALSE)+VLOOKUP(A31,KredsAna!$B:$CM,$D$1+$E$1,FALSE)+VLOOKUP(A32,KredsAna!$B:$CM,$D$1+$E$1,FALSE)+VLOOKUP(A33,KredsAna!$B:$CM,$D$1+$E$1,FALSE)+VLOOKUP(A34,KredsAna!$B:$CM,$D$1+$E$1,FALSE)</f>
        <v>-168152</v>
      </c>
      <c r="D34" s="31"/>
      <c r="G34" s="143">
        <f>VLOOKUP(A30,KredsAna3.del!$B$1:$X$757,$G$5,FALSE)+VLOOKUP(A31,KredsAna3.del!$B$1:$X$757,$G$5,FALSE)+VLOOKUP(A32,KredsAna3.del!$B$1:$X$757,$G$5,FALSE)+VLOOKUP(A33,KredsAna3.del!$B$1:$X$757,$G$5,FALSE)+VLOOKUP(A34,KredsAna3.del!$B$1:$X$757,$G$5,FALSE)</f>
        <v>-205102</v>
      </c>
      <c r="J34" s="165" t="s">
        <v>91</v>
      </c>
      <c r="K34" s="166">
        <f ca="1">C$57/C$103</f>
        <v>5.0229606143994944E-2</v>
      </c>
      <c r="L34" s="110"/>
      <c r="M34" s="110" t="s">
        <v>83</v>
      </c>
      <c r="N34" s="157"/>
      <c r="O34" s="110"/>
      <c r="P34" s="110"/>
      <c r="Q34" s="167">
        <f>(G$93+G$99)/G$93</f>
        <v>0.34133161043700777</v>
      </c>
      <c r="R34" s="110"/>
      <c r="S34" s="110"/>
      <c r="T34" s="112"/>
    </row>
    <row r="35" spans="1:20" x14ac:dyDescent="0.25">
      <c r="A35" s="126" t="s">
        <v>462</v>
      </c>
      <c r="B35" s="137" t="s">
        <v>114</v>
      </c>
      <c r="C35" s="142">
        <f>VLOOKUP(A35,KredsAna!$B:$CM,$D$1+$E$1,FALSE)+VLOOKUP(A36,KredsAna!$B:$CM,$D$1+$E$1,FALSE)+VLOOKUP(A37,KredsAna!$B:$CM,$D$1+$E$1,FALSE)+VLOOKUP(A38,KredsAna!$B:$CM,$D$1+$E$1,FALSE)+VLOOKUP(A39,KredsAna!$B:$CM,$D$1+$E$1,FALSE)</f>
        <v>-376757</v>
      </c>
      <c r="D35" s="31"/>
      <c r="G35" s="143">
        <f>VLOOKUP(A35,KredsAna3.del!$B$1:$X$757,$G$5,FALSE)+VLOOKUP(A36,KredsAna3.del!$B$1:$X$757,$G$5,FALSE)+VLOOKUP(A37,KredsAna3.del!$B$1:$X$757,$G$5,FALSE)+VLOOKUP(A38,KredsAna3.del!$B$1:$X$757,$G$5,FALSE)+VLOOKUP(A39,KredsAna3.del!$B$1:$X$757,$G$5,FALSE)</f>
        <v>-456750</v>
      </c>
      <c r="J35" s="109" t="s">
        <v>92</v>
      </c>
      <c r="K35" s="168">
        <f>G$57/G$103</f>
        <v>0.11030477843794848</v>
      </c>
      <c r="L35" s="110"/>
      <c r="M35" s="110"/>
      <c r="N35" s="110" t="s">
        <v>88</v>
      </c>
      <c r="O35" s="110"/>
      <c r="P35" s="157"/>
      <c r="Q35" s="162">
        <f>(C$48+C$50)/-(C$56-C$50)</f>
        <v>1.6816676283518044</v>
      </c>
      <c r="R35" s="110"/>
      <c r="S35" s="110"/>
      <c r="T35" s="112"/>
    </row>
    <row r="36" spans="1:20" ht="16.5" customHeight="1" x14ac:dyDescent="0.25">
      <c r="A36" s="133" t="s">
        <v>463</v>
      </c>
      <c r="B36" s="121" t="s">
        <v>10</v>
      </c>
      <c r="C36" s="142">
        <f>VLOOKUP(B36,KredsAna!$B:$CM,$D$1+$E$1,FALSE)</f>
        <v>-25880</v>
      </c>
      <c r="D36" s="31"/>
      <c r="G36" s="143">
        <f>VLOOKUP(B36,KredsAna3.del!$B$1:$X$757,$G$5,FALSE)</f>
        <v>-27740</v>
      </c>
      <c r="J36" s="109"/>
      <c r="K36" s="110"/>
      <c r="L36" s="110"/>
      <c r="M36" s="110"/>
      <c r="N36" s="110"/>
      <c r="O36" s="110"/>
      <c r="P36" s="110"/>
      <c r="Q36" s="169">
        <f>(G$48+G$50)/-(G$56-G$50)</f>
        <v>2.8129451808732822</v>
      </c>
      <c r="R36" s="110"/>
      <c r="S36" s="110"/>
      <c r="T36" s="112"/>
    </row>
    <row r="37" spans="1:20" x14ac:dyDescent="0.25">
      <c r="A37" s="133" t="s">
        <v>464</v>
      </c>
      <c r="B37" s="121" t="s">
        <v>11</v>
      </c>
      <c r="C37" s="142">
        <f>VLOOKUP(B37,KredsAna!$B:$CM,$D$1+$E$1,FALSE)</f>
        <v>-665757</v>
      </c>
      <c r="D37" s="31"/>
      <c r="G37" s="143">
        <f>VLOOKUP(B37,KredsAna3.del!$B$1:$X$757,$G$5,FALSE)</f>
        <v>-969043</v>
      </c>
      <c r="J37" s="109"/>
      <c r="K37" s="110"/>
      <c r="L37" s="110"/>
      <c r="M37" s="110"/>
      <c r="N37" s="157"/>
      <c r="O37" s="110"/>
      <c r="P37" s="110"/>
      <c r="Q37" s="170"/>
      <c r="R37" s="110"/>
      <c r="S37" s="110"/>
      <c r="T37" s="112"/>
    </row>
    <row r="38" spans="1:20" x14ac:dyDescent="0.25">
      <c r="A38" s="133" t="s">
        <v>465</v>
      </c>
      <c r="B38" s="121" t="s">
        <v>12</v>
      </c>
      <c r="C38" s="142">
        <f>VLOOKUP(B38,KredsAna!$B:$CM,$D$1+$E$1,FALSE)</f>
        <v>-150365</v>
      </c>
      <c r="D38" s="31"/>
      <c r="G38" s="143">
        <f>VLOOKUP(B38,KredsAna3.del!$B$1:$X$757,$G$5,FALSE)</f>
        <v>-162645</v>
      </c>
      <c r="J38" s="141" t="s">
        <v>72</v>
      </c>
      <c r="K38" s="110"/>
      <c r="L38" s="110"/>
      <c r="M38" s="110"/>
      <c r="N38" s="110"/>
      <c r="O38" s="110"/>
      <c r="P38" s="110"/>
      <c r="Q38" s="110"/>
      <c r="R38" s="110"/>
      <c r="S38" s="110"/>
      <c r="T38" s="112"/>
    </row>
    <row r="39" spans="1:20" x14ac:dyDescent="0.25">
      <c r="A39" s="145" t="s">
        <v>466</v>
      </c>
      <c r="B39" s="121" t="s">
        <v>13</v>
      </c>
      <c r="C39" s="146">
        <f>VLOOKUP(B39,KredsAna!$B:$CM,$D$1+$E$1,FALSE)</f>
        <v>-249352</v>
      </c>
      <c r="D39" s="32"/>
      <c r="G39" s="147">
        <f>VLOOKUP(B39,KredsAna3.del!$B$1:$X$757,$G$5,FALSE)</f>
        <v>-259249</v>
      </c>
      <c r="J39" s="141"/>
      <c r="K39" s="110"/>
      <c r="L39" s="110"/>
      <c r="M39" s="157"/>
      <c r="N39" s="110" t="s">
        <v>85</v>
      </c>
      <c r="O39" s="110"/>
      <c r="P39" s="110"/>
      <c r="Q39" s="151">
        <f>(-C$43+D43)/(((C$31+D31)/(C$21+D21)))</f>
        <v>6009785.4158012597</v>
      </c>
      <c r="R39" s="110"/>
      <c r="S39" s="110"/>
      <c r="T39" s="112"/>
    </row>
    <row r="40" spans="1:20" x14ac:dyDescent="0.25">
      <c r="B40" s="148" t="s">
        <v>14</v>
      </c>
      <c r="C40" s="149">
        <f>VLOOKUP(B40,KredsAna!$B:$CM,$D$1+$E$1,FALSE)</f>
        <v>-1980898</v>
      </c>
      <c r="D40" s="85">
        <f>SUM(D33:D39)</f>
        <v>0</v>
      </c>
      <c r="G40" s="149">
        <f>VLOOKUP(B40,KredsAna3.del!$B$1:$X$757,$G$5,FALSE)</f>
        <v>-2558428</v>
      </c>
      <c r="J40" s="141"/>
      <c r="K40" s="110"/>
      <c r="L40" s="110"/>
      <c r="M40" s="110" t="s">
        <v>84</v>
      </c>
      <c r="N40" s="157"/>
      <c r="O40" s="110"/>
      <c r="P40" s="110"/>
      <c r="Q40" s="160">
        <f>-G$43/((G$31/G$21))</f>
        <v>7711159.4424564932</v>
      </c>
      <c r="R40" s="110"/>
      <c r="S40" s="110"/>
      <c r="T40" s="112"/>
    </row>
    <row r="41" spans="1:20" x14ac:dyDescent="0.25">
      <c r="A41" s="171" t="s">
        <v>477</v>
      </c>
      <c r="B41" s="172" t="s">
        <v>491</v>
      </c>
      <c r="C41" s="139">
        <f>VLOOKUP(B41,KredsAna!$B:$CM,$D$1+$E$1,FALSE)</f>
        <v>38800</v>
      </c>
      <c r="D41" s="30"/>
      <c r="G41" s="140">
        <f>VLOOKUP(B41,KredsAna3.del!$B$1:$X$757,$G$5,FALSE)</f>
        <v>124233</v>
      </c>
      <c r="J41" s="158" t="s">
        <v>68</v>
      </c>
      <c r="K41" s="164">
        <f ca="1">K15</f>
        <v>3.3541271735563392E-2</v>
      </c>
      <c r="L41" s="110"/>
      <c r="M41" s="157"/>
      <c r="N41" s="110" t="s">
        <v>86</v>
      </c>
      <c r="O41" s="110"/>
      <c r="P41" s="110"/>
      <c r="Q41" s="173">
        <f>(C$21+D21-Q39)/(C$21+D21)</f>
        <v>0.3102983008056876</v>
      </c>
      <c r="R41" s="110"/>
      <c r="S41" s="110"/>
      <c r="T41" s="112"/>
    </row>
    <row r="42" spans="1:20" x14ac:dyDescent="0.25">
      <c r="A42" s="174" t="s">
        <v>484</v>
      </c>
      <c r="B42" s="121" t="s">
        <v>62</v>
      </c>
      <c r="C42" s="146">
        <f>VLOOKUP(A41,KredsAna!$B:$CM,$D$1+$E$1,FALSE)+VLOOKUP(A42,KredsAna!$B:$CM,$D$1+$E$1,FALSE)</f>
        <v>-849880</v>
      </c>
      <c r="D42" s="32"/>
      <c r="G42" s="147">
        <f>VLOOKUP(A41,KredsAna3.del!$B$1:$X$757,$G$5,FALSE)+VLOOKUP(A42,KredsAna3.del!$B$1:$X$757,$G$5,FALSE)</f>
        <v>-978489</v>
      </c>
      <c r="J42" s="109"/>
      <c r="K42" s="161">
        <f>(G$48+G$50)/(G$93)</f>
        <v>4.2475340096259202E-2</v>
      </c>
      <c r="L42" s="110"/>
      <c r="M42" s="157"/>
      <c r="N42" s="162"/>
      <c r="O42" s="110"/>
      <c r="P42" s="110"/>
      <c r="Q42" s="163">
        <f>(G$21-Q$30)/G$21</f>
        <v>0.37841552498607545</v>
      </c>
      <c r="R42" s="110"/>
      <c r="S42" s="110"/>
      <c r="T42" s="112"/>
    </row>
    <row r="43" spans="1:20" x14ac:dyDescent="0.25">
      <c r="B43" s="175" t="s">
        <v>15</v>
      </c>
      <c r="C43" s="149">
        <f>SUM(C40:C42)</f>
        <v>-2791978</v>
      </c>
      <c r="D43" s="85">
        <f>D40+D42</f>
        <v>0</v>
      </c>
      <c r="G43" s="149">
        <f>VLOOKUP(B43,KredsAna3.del!$B$1:$X$757,$G$5,FALSE)</f>
        <v>-3412684</v>
      </c>
      <c r="J43" s="109"/>
      <c r="K43" s="110"/>
      <c r="L43" s="110"/>
      <c r="M43" s="110"/>
      <c r="N43" s="110" t="s">
        <v>783</v>
      </c>
      <c r="O43" s="110"/>
      <c r="P43" s="110"/>
      <c r="Q43" s="164">
        <f ca="1">(C$93+D93+C$99+D99)/(C$93+D93)</f>
        <v>0.33782913218179333</v>
      </c>
      <c r="R43" s="110"/>
      <c r="S43" s="110"/>
      <c r="T43" s="112"/>
    </row>
    <row r="44" spans="1:20" x14ac:dyDescent="0.25">
      <c r="B44" s="176" t="s">
        <v>63</v>
      </c>
      <c r="C44" s="149">
        <f>C31+C43</f>
        <v>1256117</v>
      </c>
      <c r="D44" s="85">
        <f>D43+D31</f>
        <v>0</v>
      </c>
      <c r="G44" s="149">
        <f>VLOOKUP(B44,KredsAna3.del!$B$1:$X$757,$G$5,FALSE)</f>
        <v>2077613</v>
      </c>
      <c r="J44" s="165" t="s">
        <v>93</v>
      </c>
      <c r="K44" s="166">
        <f ca="1">(C$57+D57)/(C$103+D103)</f>
        <v>5.0229606143994944E-2</v>
      </c>
      <c r="L44" s="110"/>
      <c r="M44" s="110" t="s">
        <v>83</v>
      </c>
      <c r="N44" s="157"/>
      <c r="O44" s="110"/>
      <c r="P44" s="110"/>
      <c r="Q44" s="167">
        <f>(G$93+G$99)/G$93</f>
        <v>0.34133161043700777</v>
      </c>
      <c r="R44" s="110"/>
      <c r="S44" s="110"/>
      <c r="T44" s="112"/>
    </row>
    <row r="45" spans="1:20" x14ac:dyDescent="0.25">
      <c r="B45" s="121"/>
      <c r="C45" s="135"/>
      <c r="D45" s="177"/>
      <c r="G45" s="135"/>
      <c r="J45" s="109" t="s">
        <v>92</v>
      </c>
      <c r="K45" s="168">
        <f>G$57/G$103</f>
        <v>0.11030477843794848</v>
      </c>
      <c r="L45" s="110"/>
      <c r="M45" s="110"/>
      <c r="N45" s="110" t="s">
        <v>88</v>
      </c>
      <c r="O45" s="110"/>
      <c r="P45" s="157"/>
      <c r="Q45" s="162">
        <f>(C$48+D48+C$50+D50)/-(C$56+D56-(C$50+D50))</f>
        <v>1.6816676283518044</v>
      </c>
      <c r="R45" s="110"/>
      <c r="S45" s="110"/>
      <c r="T45" s="112"/>
    </row>
    <row r="46" spans="1:20" x14ac:dyDescent="0.25">
      <c r="B46" s="113" t="s">
        <v>119</v>
      </c>
      <c r="C46" s="139">
        <f>VLOOKUP(B46,KredsAna!$B:$CM,$D$1+$E$1,FALSE)</f>
        <v>81086</v>
      </c>
      <c r="D46" s="30"/>
      <c r="G46" s="140">
        <f>VLOOKUP(B46,KredsAna3.del!$B$1:$X$757,$G$5,FALSE)</f>
        <v>166724</v>
      </c>
      <c r="J46" s="152"/>
      <c r="K46" s="153"/>
      <c r="L46" s="153"/>
      <c r="M46" s="153"/>
      <c r="N46" s="153"/>
      <c r="O46" s="153"/>
      <c r="P46" s="153"/>
      <c r="Q46" s="178">
        <f>(G$48+G$50)/-(G$56-G$50)</f>
        <v>2.8129451808732822</v>
      </c>
      <c r="R46" s="153"/>
      <c r="S46" s="153"/>
      <c r="T46" s="154"/>
    </row>
    <row r="47" spans="1:20" x14ac:dyDescent="0.25">
      <c r="B47" s="113" t="s">
        <v>120</v>
      </c>
      <c r="C47" s="146">
        <f>VLOOKUP(B47,KredsAna!$B:$CM,$D$1+$E$1,FALSE)</f>
        <v>406941</v>
      </c>
      <c r="D47" s="32"/>
      <c r="G47" s="147">
        <f>VLOOKUP(B47,KredsAna3.del!$B$1:$X$757,$G$5,FALSE)</f>
        <v>479272</v>
      </c>
    </row>
    <row r="48" spans="1:20" x14ac:dyDescent="0.25">
      <c r="B48" s="148" t="s">
        <v>64</v>
      </c>
      <c r="C48" s="149">
        <f>C44+C46+C47</f>
        <v>1744144</v>
      </c>
      <c r="D48" s="85">
        <f>D44+D46+D47</f>
        <v>0</v>
      </c>
      <c r="G48" s="149">
        <f>VLOOKUP(B48,KredsAna3.del!$B$1:$X$757,$G$5,FALSE)</f>
        <v>2723695</v>
      </c>
    </row>
    <row r="49" spans="1:7" x14ac:dyDescent="0.25">
      <c r="A49" s="126" t="s">
        <v>122</v>
      </c>
      <c r="B49" s="121"/>
      <c r="C49" s="135"/>
      <c r="G49" s="135"/>
    </row>
    <row r="50" spans="1:7" x14ac:dyDescent="0.25">
      <c r="A50" s="145" t="s">
        <v>123</v>
      </c>
      <c r="B50" s="121" t="s">
        <v>65</v>
      </c>
      <c r="C50" s="139">
        <f>VLOOKUP(A49,KredsAna!$B:$CM,$D$1+$E$1,FALSE)+VLOOKUP(A50,KredsAna!$B:$CM,$D$1+$E$1,FALSE)</f>
        <v>-476360</v>
      </c>
      <c r="D50" s="30"/>
      <c r="G50" s="140">
        <f>VLOOKUP(A49,KredsAna3.del!$B$1:$X$757,$G$5,FALSE)+VLOOKUP(A50,KredsAna3.del!$B$1:$X$757,$G$5,FALSE)</f>
        <v>-413831</v>
      </c>
    </row>
    <row r="51" spans="1:7" x14ac:dyDescent="0.25">
      <c r="B51" s="113" t="s">
        <v>124</v>
      </c>
      <c r="C51" s="142">
        <f>VLOOKUP(B51,KredsAna!$B:$CM,$D$1+$E$1,FALSE)</f>
        <v>29279</v>
      </c>
      <c r="D51" s="31"/>
      <c r="G51" s="143">
        <f>VLOOKUP(B51,KredsAna3.del!$B$1:$X$757,$G$5,FALSE)</f>
        <v>58514</v>
      </c>
    </row>
    <row r="52" spans="1:7" x14ac:dyDescent="0.25">
      <c r="B52" s="113" t="s">
        <v>125</v>
      </c>
      <c r="C52" s="142">
        <f>VLOOKUP(B52,KredsAna!$B:$CM,$D$1+$E$1,FALSE)</f>
        <v>-87106</v>
      </c>
      <c r="D52" s="31"/>
      <c r="G52" s="143">
        <f>VLOOKUP(B52,KredsAna3.del!$B$1:$X$757,$G$5,FALSE)</f>
        <v>-74257</v>
      </c>
    </row>
    <row r="53" spans="1:7" x14ac:dyDescent="0.25">
      <c r="B53" s="113" t="s">
        <v>126</v>
      </c>
      <c r="C53" s="142">
        <f>VLOOKUP(B53,KredsAna!$B:$CM,$D$1+$E$1,FALSE)</f>
        <v>-656477</v>
      </c>
      <c r="D53" s="31"/>
      <c r="G53" s="143">
        <f>VLOOKUP(B53,KredsAna3.del!$B$1:$X$757,$G$5,FALSE)</f>
        <v>-782293</v>
      </c>
    </row>
    <row r="54" spans="1:7" x14ac:dyDescent="0.25">
      <c r="B54" s="113" t="s">
        <v>16</v>
      </c>
      <c r="C54" s="142">
        <f>VLOOKUP(B54,KredsAna!$B:$CM,$D$1+$E$1,FALSE)</f>
        <v>-22608</v>
      </c>
      <c r="D54" s="31"/>
      <c r="G54" s="143">
        <f>VLOOKUP(B54,KredsAna3.del!$B$1:$X$757,$G$5,FALSE)</f>
        <v>-16086</v>
      </c>
    </row>
    <row r="55" spans="1:7" x14ac:dyDescent="0.25">
      <c r="B55" s="121" t="s">
        <v>17</v>
      </c>
      <c r="C55" s="146">
        <f>VLOOKUP(B55,KredsAna!$B:$CM,$D$1+$E$1,FALSE)</f>
        <v>-16973</v>
      </c>
      <c r="D55" s="32"/>
      <c r="G55" s="147">
        <f>VLOOKUP(B55,KredsAna3.del!$B$1:$X$757,$G$5,FALSE)</f>
        <v>-7033</v>
      </c>
    </row>
    <row r="56" spans="1:7" x14ac:dyDescent="0.25">
      <c r="B56" s="179" t="s">
        <v>18</v>
      </c>
      <c r="C56" s="149">
        <f>SUM(C50:C55)</f>
        <v>-1230245</v>
      </c>
      <c r="D56" s="85">
        <f>SUM(D50:D55)</f>
        <v>0</v>
      </c>
      <c r="G56" s="149">
        <f>VLOOKUP(B56,KredsAna3.del!$B$1:$X$757,$G$5,FALSE)</f>
        <v>-1234986</v>
      </c>
    </row>
    <row r="57" spans="1:7" x14ac:dyDescent="0.25">
      <c r="B57" s="148" t="s">
        <v>36</v>
      </c>
      <c r="C57" s="149">
        <f>C48+C56</f>
        <v>513899</v>
      </c>
      <c r="D57" s="85">
        <f>D48+D56</f>
        <v>0</v>
      </c>
      <c r="G57" s="149">
        <f>VLOOKUP(B57,KredsAna3.del!$B$1:$X$757,$G$5,FALSE)</f>
        <v>1555972</v>
      </c>
    </row>
    <row r="58" spans="1:7" x14ac:dyDescent="0.25">
      <c r="B58" s="121"/>
      <c r="C58" s="135"/>
      <c r="G58" s="135"/>
    </row>
    <row r="59" spans="1:7" x14ac:dyDescent="0.25">
      <c r="B59" s="121" t="s">
        <v>19</v>
      </c>
      <c r="C59" s="180">
        <f>VLOOKUP(B59,KredsAna!$B:$CM,$D$1+$E$1,FALSE)</f>
        <v>246325</v>
      </c>
      <c r="D59" s="49"/>
      <c r="G59" s="181">
        <f>VLOOKUP(B59,KredsAna3.del!$B$1:$X$757,$G$5,FALSE)</f>
        <v>253643</v>
      </c>
    </row>
    <row r="60" spans="1:7" x14ac:dyDescent="0.25">
      <c r="A60" s="126" t="s">
        <v>130</v>
      </c>
      <c r="B60" s="148" t="s">
        <v>37</v>
      </c>
      <c r="C60" s="149">
        <f>C57+C59</f>
        <v>760224</v>
      </c>
      <c r="D60" s="85">
        <f>D57+D59</f>
        <v>0</v>
      </c>
      <c r="G60" s="149">
        <f>VLOOKUP(B60,KredsAna3.del!$B$1:$X$757,$G$5,FALSE)</f>
        <v>1809615</v>
      </c>
    </row>
    <row r="61" spans="1:7" x14ac:dyDescent="0.25">
      <c r="A61" s="133" t="s">
        <v>131</v>
      </c>
      <c r="B61" s="121"/>
      <c r="C61" s="135"/>
      <c r="G61" s="135"/>
    </row>
    <row r="62" spans="1:7" x14ac:dyDescent="0.25">
      <c r="A62" s="145" t="s">
        <v>132</v>
      </c>
      <c r="B62" s="113" t="s">
        <v>694</v>
      </c>
      <c r="C62" s="139">
        <f>VLOOKUP(A60,KredsAna!$B:$CM,$D$1+$E$1,FALSE)+VLOOKUP(A61,KredsAna!$B:$CM,$D$1+$E$1,FALSE)+VLOOKUP(A62,KredsAna!$B:$CM,$D$1+$E$1,FALSE)</f>
        <v>-56452</v>
      </c>
      <c r="D62" s="30"/>
      <c r="G62" s="140">
        <f>VLOOKUP(A60,KredsAna3.del!$B$1:$X$757,$G$5,FALSE)+VLOOKUP(A61,KredsAna3.del!$B$1:$X$757,$G$5,FALSE)+VLOOKUP(A62,KredsAna3.del!$B$1:$X$757,$G$5,FALSE)</f>
        <v>60912</v>
      </c>
    </row>
    <row r="63" spans="1:7" x14ac:dyDescent="0.25">
      <c r="B63" s="113" t="s">
        <v>133</v>
      </c>
      <c r="C63" s="142">
        <f>VLOOKUP(B63,KredsAna!$B:$CM,$D$1+$E$1,FALSE)</f>
        <v>34801</v>
      </c>
      <c r="D63" s="31"/>
      <c r="G63" s="143">
        <f>VLOOKUP(B63,KredsAna3.del!$B$1:$X$757,$G$5,FALSE)</f>
        <v>216104</v>
      </c>
    </row>
    <row r="64" spans="1:7" x14ac:dyDescent="0.25">
      <c r="B64" s="113" t="s">
        <v>134</v>
      </c>
      <c r="C64" s="146">
        <f>VLOOKUP(B64,KredsAna!$B:$CM,$D$1+$E$1,FALSE)</f>
        <v>-6596</v>
      </c>
      <c r="D64" s="32"/>
      <c r="G64" s="147">
        <f>VLOOKUP(B64,KredsAna3.del!$B$1:$X$757,$G$5,FALSE)</f>
        <v>38986</v>
      </c>
    </row>
    <row r="65" spans="1:11" x14ac:dyDescent="0.25">
      <c r="B65" s="148" t="s">
        <v>20</v>
      </c>
      <c r="C65" s="149">
        <f>SUM(C62:C64)</f>
        <v>-28247</v>
      </c>
      <c r="D65" s="182">
        <f>SUM(D63:D64)</f>
        <v>0</v>
      </c>
      <c r="G65" s="149">
        <f>VLOOKUP(B65,KredsAna3.del!$B$1:$X$757,$G$5,FALSE)</f>
        <v>316002</v>
      </c>
    </row>
    <row r="66" spans="1:11" x14ac:dyDescent="0.25">
      <c r="B66" s="148" t="s">
        <v>38</v>
      </c>
      <c r="C66" s="149">
        <f>C60+C65</f>
        <v>731977</v>
      </c>
      <c r="D66" s="85">
        <f>D60+D65</f>
        <v>0</v>
      </c>
      <c r="G66" s="149">
        <f>VLOOKUP(B66,KredsAna3.del!$B$1:$X$757,$G$5,FALSE)</f>
        <v>2125617</v>
      </c>
      <c r="J66" s="183"/>
    </row>
    <row r="67" spans="1:11" x14ac:dyDescent="0.25">
      <c r="B67" s="148"/>
      <c r="C67" s="184"/>
      <c r="G67" s="184"/>
    </row>
    <row r="68" spans="1:11" x14ac:dyDescent="0.25">
      <c r="B68" s="121" t="s">
        <v>21</v>
      </c>
      <c r="C68" s="180">
        <f>VLOOKUP(B68,KredsAna!$B:$CM,$D$1+$E$1,FALSE)</f>
        <v>-236943</v>
      </c>
      <c r="D68" s="49"/>
      <c r="G68" s="181">
        <f>VLOOKUP(B68,KredsAna3.del!$B$1:$X$757,$G$5,FALSE)</f>
        <v>-425108</v>
      </c>
    </row>
    <row r="69" spans="1:11" x14ac:dyDescent="0.25">
      <c r="B69" s="148" t="s">
        <v>66</v>
      </c>
      <c r="C69" s="149">
        <f>C66+C68</f>
        <v>495034</v>
      </c>
      <c r="D69" s="85">
        <f>D66+D68</f>
        <v>0</v>
      </c>
      <c r="G69" s="149">
        <f>VLOOKUP(B69,KredsAna3.del!$B$1:$X$757,$G$5,FALSE)</f>
        <v>1700509</v>
      </c>
    </row>
    <row r="70" spans="1:11" x14ac:dyDescent="0.25">
      <c r="B70" s="121"/>
      <c r="C70" s="135"/>
      <c r="G70" s="135"/>
    </row>
    <row r="71" spans="1:11" ht="18.75" x14ac:dyDescent="0.25">
      <c r="B71" s="97" t="s">
        <v>95</v>
      </c>
      <c r="C71" s="135"/>
      <c r="G71" s="135"/>
    </row>
    <row r="72" spans="1:11" x14ac:dyDescent="0.25">
      <c r="B72" s="121" t="s">
        <v>22</v>
      </c>
      <c r="C72" s="139">
        <f>VLOOKUP(B72,KredsAna!$B:$CM,$D$1+$E$1,FALSE)</f>
        <v>27532033</v>
      </c>
      <c r="D72" s="74"/>
      <c r="E72" s="185"/>
      <c r="F72" s="186"/>
      <c r="G72" s="140">
        <f>VLOOKUP(B72,KredsAna3.del!$B$1:$X$757,$G$5,FALSE)</f>
        <v>37848978</v>
      </c>
    </row>
    <row r="73" spans="1:11" x14ac:dyDescent="0.25">
      <c r="B73" s="121" t="s">
        <v>39</v>
      </c>
      <c r="C73" s="187">
        <f ca="1">SUMIFS(OFFSET(KredsAna!B1,0,Nøgletal!$D$1-1,1000),KredsAna!B1:B1000,B73,KredsAna!A1:A1000,3)</f>
        <v>1717394</v>
      </c>
      <c r="D73" s="75"/>
      <c r="E73" s="185"/>
      <c r="F73" s="186"/>
      <c r="G73" s="188">
        <f ca="1">SUMIFS(OFFSET(KredsAna3.del!B1,0,Nøgletal!$G$5-1,1000),KredsAna3.del!B1:B1000,B73,KredsAna3.del!A1:A1000,3)</f>
        <v>2236491</v>
      </c>
    </row>
    <row r="74" spans="1:11" x14ac:dyDescent="0.25">
      <c r="B74" s="121" t="s">
        <v>40</v>
      </c>
      <c r="C74" s="187">
        <f ca="1">SUMIFS(OFFSET(KredsAna!B1,0,Nøgletal!$D$1-1,1000),KredsAna!B1:B1000,B74,KredsAna!A1:A1000,3)</f>
        <v>1202298</v>
      </c>
      <c r="D74" s="75"/>
      <c r="E74" s="185"/>
      <c r="F74" s="186"/>
      <c r="G74" s="188">
        <f ca="1">SUMIFS(OFFSET(KredsAna3.del!B1,0,Nøgletal!$G$5-1,1000),KredsAna3.del!B1:B1000,B74,KredsAna3.del!A1:A1000,3)</f>
        <v>2057257</v>
      </c>
    </row>
    <row r="75" spans="1:11" x14ac:dyDescent="0.25">
      <c r="B75" s="113" t="s">
        <v>141</v>
      </c>
      <c r="C75" s="142">
        <f>VLOOKUP(B75,KredsAna!$B:$CM,$D$1+$E$1,FALSE)</f>
        <v>2271954</v>
      </c>
      <c r="D75" s="75"/>
      <c r="E75" s="185"/>
      <c r="F75" s="186"/>
      <c r="G75" s="143">
        <f>VLOOKUP(B75,KredsAna3.del!$B$1:$X$757,$G$5,FALSE)</f>
        <v>3678530</v>
      </c>
      <c r="K75" s="189"/>
    </row>
    <row r="76" spans="1:11" x14ac:dyDescent="0.25">
      <c r="A76" s="155" t="s">
        <v>515</v>
      </c>
      <c r="B76" s="113" t="s">
        <v>54</v>
      </c>
      <c r="C76" s="187">
        <f ca="1">SUMIFS(OFFSET(KredsAna!B1,0,Nøgletal!$D$1-1,1000),KredsAna!B1:B1000,B76,KredsAna!A1:A1000,2)</f>
        <v>1006766</v>
      </c>
      <c r="D76" s="75"/>
      <c r="E76" s="185"/>
      <c r="F76" s="186"/>
      <c r="G76" s="188">
        <f ca="1">SUMIFS(OFFSET(KredsAna3.del!B1,0,Nøgletal!$G$5-1,1000),KredsAna3.del!B1:B1000,B76,KredsAna3.del!A1:A1000,2)</f>
        <v>879464</v>
      </c>
    </row>
    <row r="77" spans="1:11" x14ac:dyDescent="0.25">
      <c r="A77" s="190" t="s">
        <v>516</v>
      </c>
      <c r="B77" s="121" t="s">
        <v>55</v>
      </c>
      <c r="C77" s="187">
        <f ca="1">SUMIFS(OFFSET(KredsAna!B1,0,Nøgletal!$D$1-1,1000),KredsAna!B1:B1000,B77,KredsAna!A1:A1000,2)</f>
        <v>180402</v>
      </c>
      <c r="D77" s="75"/>
      <c r="E77" s="185"/>
      <c r="F77" s="186"/>
      <c r="G77" s="188">
        <f ca="1">SUMIFS(OFFSET(KredsAna3.del!B1,0,Nøgletal!$G$5-1,1000),KredsAna3.del!B1:B1000,B77,KredsAna3.del!A1:A1000,2)</f>
        <v>383492</v>
      </c>
    </row>
    <row r="78" spans="1:11" x14ac:dyDescent="0.25">
      <c r="A78" s="190" t="s">
        <v>517</v>
      </c>
      <c r="B78" s="121" t="s">
        <v>56</v>
      </c>
      <c r="C78" s="187">
        <f ca="1">SUMIFS(OFFSET(KredsAna!B1,0,Nøgletal!$D$1-1,1000),KredsAna!B1:B1000,B78,KredsAna!A1:A1000,2)</f>
        <v>86063</v>
      </c>
      <c r="D78" s="75"/>
      <c r="E78" s="185"/>
      <c r="F78" s="186"/>
      <c r="G78" s="188">
        <f ca="1">SUMIFS(OFFSET(KredsAna3.del!B1,0,Nøgletal!$G$5-1,1000),KredsAna3.del!B1:B1000,B78,KredsAna3.del!A1:A1000,2)</f>
        <v>114259</v>
      </c>
    </row>
    <row r="79" spans="1:11" x14ac:dyDescent="0.25">
      <c r="A79" s="190" t="s">
        <v>518</v>
      </c>
      <c r="B79" s="121" t="s">
        <v>57</v>
      </c>
      <c r="C79" s="187">
        <f ca="1">SUMIFS(OFFSET(KredsAna!B1,0,Nøgletal!$D$1-1,1000),KredsAna!B1:B1000,B79,KredsAna!A1:A1000,2)</f>
        <v>160812</v>
      </c>
      <c r="D79" s="75"/>
      <c r="E79" s="185"/>
      <c r="F79" s="186"/>
      <c r="G79" s="188">
        <f ca="1">SUMIFS(OFFSET(KredsAna3.del!B1,0,Nøgletal!$G$5-1,1000),KredsAna3.del!B1:B1000,B79,KredsAna3.del!A1:A1000,2)</f>
        <v>167567</v>
      </c>
    </row>
    <row r="80" spans="1:11" x14ac:dyDescent="0.25">
      <c r="A80" s="191" t="s">
        <v>183</v>
      </c>
      <c r="B80" s="121" t="s">
        <v>780</v>
      </c>
      <c r="C80" s="192">
        <f ca="1">SUMIFS(OFFSET(KredsAna!B1,0,Nøgletal!$D$1-1,1000),KredsAna!B1:B1000,A76,KredsAna!A1:A1000,2)+SUMIFS(OFFSET(KredsAna!B1,0,Nøgletal!$D$1-1,1000),KredsAna!B1:B1000,A77,KredsAna!A1:A1000,2)+SUMIFS(OFFSET(KredsAna!B1,0,Nøgletal!$D$1-1,1000),KredsAna!B1:B1000,A78,KredsAna!A1:A1000,2)+SUMIFS(OFFSET(KredsAna!B1,0,Nøgletal!$D$1-1,1000),KredsAna!B1:B1000,A79,KredsAna!A1:A1000,2)+SUMIFS(OFFSET(KredsAna!B1,0,Nøgletal!$D$1-1,1000),KredsAna!B1:B1000,A80,KredsAna!A1:A1000,3)</f>
        <v>37295</v>
      </c>
      <c r="D80" s="76"/>
      <c r="E80" s="185"/>
      <c r="F80" s="186"/>
      <c r="G80" s="193">
        <f ca="1">SUMIFS(OFFSET(KredsAna3.del!B1,0,Nøgletal!$G$5-1,1000),KredsAna3.del!B1:B1000,A76,KredsAna3.del!A1:A1000,2)+SUMIFS(OFFSET(KredsAna3.del!B1,0,Nøgletal!$G$5-1,1000),KredsAna3.del!B1:B1000,A77,KredsAna3.del!A1:A1000,2)+SUMIFS(OFFSET(KredsAna3.del!B1,0,Nøgletal!$G$5-1,1000),KredsAna3.del!B1:B1000,A78,KredsAna3.del!A1:A1000,2)+SUMIFS(OFFSET(KredsAna3.del!B1,0,Nøgletal!$G$5-1,1000),KredsAna3.del!B1:B1000,A79,KredsAna3.del!A1:A1000,2)+SUMIFS(OFFSET(KredsAna3.del!B1,0,Nøgletal!$G$5-1,1000),KredsAna3.del!B1:B1000,A80,KredsAna3.del!A1:A1000,3)</f>
        <v>173474</v>
      </c>
    </row>
    <row r="81" spans="1:7" x14ac:dyDescent="0.25">
      <c r="A81" s="86"/>
      <c r="B81" s="148" t="s">
        <v>24</v>
      </c>
      <c r="C81" s="149">
        <f ca="1">SUM(C72:C80)</f>
        <v>34195017</v>
      </c>
      <c r="D81" s="85">
        <f>SUM(D72:D79)</f>
        <v>0</v>
      </c>
      <c r="G81" s="149">
        <f>VLOOKUP(B81,KredsAna3.del!$B$1:$X$757,$G$5,FALSE)</f>
        <v>47539512</v>
      </c>
    </row>
    <row r="82" spans="1:7" x14ac:dyDescent="0.25">
      <c r="B82" s="148"/>
      <c r="C82" s="184"/>
      <c r="G82" s="184"/>
    </row>
    <row r="83" spans="1:7" x14ac:dyDescent="0.25">
      <c r="B83" s="175" t="s">
        <v>143</v>
      </c>
      <c r="C83" s="139">
        <f>VLOOKUP(B83,KredsAna!$B:$CM,$D$1+$E$1,FALSE)</f>
        <v>140334</v>
      </c>
      <c r="D83" s="30"/>
      <c r="G83" s="140">
        <f>VLOOKUP(B83,KredsAna3.del!$B$1:$X$757,$G$5,FALSE)</f>
        <v>203340</v>
      </c>
    </row>
    <row r="84" spans="1:7" x14ac:dyDescent="0.25">
      <c r="B84" s="175" t="s">
        <v>142</v>
      </c>
      <c r="C84" s="142">
        <f>VLOOKUP(B84,KredsAna!$B:$CM,$D$1+$E$1,FALSE)</f>
        <v>614089</v>
      </c>
      <c r="D84" s="31"/>
      <c r="G84" s="143">
        <f>VLOOKUP(B84,KredsAna3.del!$B$1:$X$757,$G$5,FALSE)</f>
        <v>882686</v>
      </c>
    </row>
    <row r="85" spans="1:7" x14ac:dyDescent="0.25">
      <c r="B85" s="175" t="s">
        <v>144</v>
      </c>
      <c r="C85" s="146">
        <f>VLOOKUP(B85,KredsAna!$B:$CM,$D$1+$E$1,FALSE)</f>
        <v>320199</v>
      </c>
      <c r="D85" s="32"/>
      <c r="G85" s="147">
        <f>VLOOKUP(B85,KredsAna3.del!$B$1:$X$757,$G$5,FALSE)</f>
        <v>806845</v>
      </c>
    </row>
    <row r="86" spans="1:7" x14ac:dyDescent="0.25">
      <c r="B86" s="113"/>
      <c r="C86" s="149"/>
      <c r="D86" s="177"/>
      <c r="G86" s="149"/>
    </row>
    <row r="87" spans="1:7" x14ac:dyDescent="0.25">
      <c r="B87" s="121" t="s">
        <v>25</v>
      </c>
      <c r="C87" s="139">
        <f>VLOOKUP(B87,KredsAna!$B:$CM,$D$1+$E$1,FALSE)</f>
        <v>1080666</v>
      </c>
      <c r="D87" s="30"/>
      <c r="G87" s="140">
        <f>VLOOKUP(B87,KredsAna3.del!$B$1:$X$757,$G$5,FALSE)</f>
        <v>1803834</v>
      </c>
    </row>
    <row r="88" spans="1:7" x14ac:dyDescent="0.25">
      <c r="B88" s="113" t="s">
        <v>145</v>
      </c>
      <c r="C88" s="142">
        <f>VLOOKUP(B88,KredsAna!$B:$CM,$D$1+$E$1,FALSE)</f>
        <v>33708</v>
      </c>
      <c r="D88" s="31"/>
      <c r="G88" s="143">
        <f>VLOOKUP(B88,KredsAna3.del!$B$1:$X$757,$G$5,FALSE)</f>
        <v>201642</v>
      </c>
    </row>
    <row r="89" spans="1:7" x14ac:dyDescent="0.25">
      <c r="B89" s="121" t="s">
        <v>26</v>
      </c>
      <c r="C89" s="142">
        <f>VLOOKUP(B89,KredsAna!$B:$CM,$D$1+$E$1,FALSE)</f>
        <v>1051990</v>
      </c>
      <c r="D89" s="31"/>
      <c r="G89" s="143">
        <f>VLOOKUP(B89,KredsAna3.del!$B$1:$X$757,$G$5,FALSE)</f>
        <v>2264094</v>
      </c>
    </row>
    <row r="90" spans="1:7" x14ac:dyDescent="0.25">
      <c r="B90" s="113" t="s">
        <v>146</v>
      </c>
      <c r="C90" s="146">
        <f>VLOOKUP(B90,KredsAna!$B:$CM,$D$1+$E$1,FALSE)</f>
        <v>361729</v>
      </c>
      <c r="D90" s="32"/>
      <c r="G90" s="147">
        <f>VLOOKUP(B90,KredsAna3.del!$B$1:$X$757,$G$5,FALSE)</f>
        <v>679342</v>
      </c>
    </row>
    <row r="91" spans="1:7" x14ac:dyDescent="0.25">
      <c r="B91" s="148" t="s">
        <v>27</v>
      </c>
      <c r="C91" s="149">
        <f>SUM(C87:C90)</f>
        <v>2528093</v>
      </c>
      <c r="D91" s="85">
        <f>SUM(D87:D90)</f>
        <v>0</v>
      </c>
      <c r="G91" s="149">
        <f>VLOOKUP(B91,KredsAna3.del!$B$1:$X$757,$G$5,FALSE)</f>
        <v>4948913</v>
      </c>
    </row>
    <row r="92" spans="1:7" x14ac:dyDescent="0.25">
      <c r="B92" s="148"/>
      <c r="C92" s="194"/>
      <c r="G92" s="194"/>
    </row>
    <row r="93" spans="1:7" x14ac:dyDescent="0.25">
      <c r="B93" s="148" t="s">
        <v>28</v>
      </c>
      <c r="C93" s="149">
        <f ca="1">C81+C83+C84+C85+C91</f>
        <v>37797732</v>
      </c>
      <c r="D93" s="85">
        <f>D81+D83+D84+D91</f>
        <v>0</v>
      </c>
      <c r="G93" s="149">
        <f>VLOOKUP(B93,KredsAna3.del!$B$1:$X$757,$G$5,FALSE)</f>
        <v>54381295</v>
      </c>
    </row>
    <row r="94" spans="1:7" x14ac:dyDescent="0.25">
      <c r="B94" s="121"/>
      <c r="C94" s="195"/>
      <c r="G94" s="195"/>
    </row>
    <row r="95" spans="1:7" x14ac:dyDescent="0.25">
      <c r="B95" s="121" t="s">
        <v>29</v>
      </c>
      <c r="C95" s="139">
        <f>VLOOKUP(B95,KredsAna!$B:$CM,$D$1+$E$1,FALSE)</f>
        <v>-18092543</v>
      </c>
      <c r="D95" s="30"/>
      <c r="G95" s="140">
        <f>VLOOKUP(B95,KredsAna3.del!$B$1:$X$757,$G$5,FALSE)</f>
        <v>-26523559</v>
      </c>
    </row>
    <row r="96" spans="1:7" x14ac:dyDescent="0.25">
      <c r="B96" s="121" t="s">
        <v>30</v>
      </c>
      <c r="C96" s="142">
        <f>VLOOKUP(B96,KredsAna!$B:$CM,$D$1+$E$1,FALSE)</f>
        <v>-3004857</v>
      </c>
      <c r="D96" s="31"/>
      <c r="G96" s="143">
        <f>VLOOKUP(B96,KredsAna3.del!$B$1:$X$757,$G$5,FALSE)</f>
        <v>-4463789</v>
      </c>
    </row>
    <row r="97" spans="2:7" x14ac:dyDescent="0.25">
      <c r="B97" s="121" t="s">
        <v>31</v>
      </c>
      <c r="C97" s="142">
        <f>VLOOKUP(B97,KredsAna!$B:$CM,$D$1+$E$1,FALSE)</f>
        <v>-2525361</v>
      </c>
      <c r="D97" s="31"/>
      <c r="G97" s="143">
        <f>VLOOKUP(B97,KredsAna3.del!$B$1:$X$757,$G$5,FALSE)</f>
        <v>-3347986</v>
      </c>
    </row>
    <row r="98" spans="2:7" x14ac:dyDescent="0.25">
      <c r="B98" s="121" t="s">
        <v>32</v>
      </c>
      <c r="C98" s="146">
        <f>VLOOKUP(B98,KredsAna!$B:$CM,$D$1+$E$1,FALSE)</f>
        <v>-1405796</v>
      </c>
      <c r="D98" s="32"/>
      <c r="G98" s="147">
        <f>VLOOKUP(B98,KredsAna3.del!$B$1:$X$757,$G$5,FALSE)</f>
        <v>-1483906</v>
      </c>
    </row>
    <row r="99" spans="2:7" x14ac:dyDescent="0.25">
      <c r="B99" s="148" t="s">
        <v>33</v>
      </c>
      <c r="C99" s="149">
        <f>SUM(C95:C98)</f>
        <v>-25028557</v>
      </c>
      <c r="D99" s="85">
        <f>SUM(D95:D98)</f>
        <v>0</v>
      </c>
      <c r="G99" s="149">
        <f>VLOOKUP(B99,KredsAna3.del!$B$1:$X$757,$G$5,FALSE)</f>
        <v>-35819240</v>
      </c>
    </row>
    <row r="100" spans="2:7" x14ac:dyDescent="0.25">
      <c r="B100" s="148"/>
      <c r="C100" s="194"/>
      <c r="G100" s="194"/>
    </row>
    <row r="101" spans="2:7" x14ac:dyDescent="0.25">
      <c r="B101" s="196" t="s">
        <v>570</v>
      </c>
      <c r="C101" s="180">
        <f>VLOOKUP(B101,KredsAna!$B:$CM,$D$1+$E$1,FALSE)</f>
        <v>-2538177</v>
      </c>
      <c r="D101" s="49">
        <v>0</v>
      </c>
      <c r="G101" s="181">
        <f>VLOOKUP(B101,KredsAna3.del!$B$1:$X$757,$G$5,FALSE)</f>
        <v>-4455939</v>
      </c>
    </row>
    <row r="102" spans="2:7" x14ac:dyDescent="0.25">
      <c r="B102" s="121"/>
      <c r="C102" s="194"/>
      <c r="G102" s="194"/>
    </row>
    <row r="103" spans="2:7" ht="15.75" thickBot="1" x14ac:dyDescent="0.3">
      <c r="B103" s="197" t="s">
        <v>35</v>
      </c>
      <c r="C103" s="198">
        <f ca="1">C93+C99+C101</f>
        <v>10230998</v>
      </c>
      <c r="D103" s="199">
        <f>D93+D99+D101</f>
        <v>0</v>
      </c>
      <c r="E103" s="200"/>
      <c r="F103" s="201"/>
      <c r="G103" s="198">
        <f>G93+G99+G101</f>
        <v>14106116</v>
      </c>
    </row>
    <row r="104" spans="2:7" x14ac:dyDescent="0.25">
      <c r="B104" s="121" t="s">
        <v>82</v>
      </c>
      <c r="C104" s="202">
        <f ca="1">C93+C99+C101-C103</f>
        <v>0</v>
      </c>
      <c r="D104" s="202">
        <f>D93+D99+D101-D103</f>
        <v>0</v>
      </c>
      <c r="G104" s="202">
        <f>G93+G99+G101-G103</f>
        <v>0</v>
      </c>
    </row>
    <row r="105" spans="2:7" x14ac:dyDescent="0.25">
      <c r="B105" s="148"/>
      <c r="C105" s="135"/>
    </row>
    <row r="106" spans="2:7" x14ac:dyDescent="0.25">
      <c r="B106" s="121"/>
      <c r="C106" s="202"/>
    </row>
    <row r="107" spans="2:7" x14ac:dyDescent="0.25">
      <c r="B107" s="121"/>
      <c r="C107" s="202"/>
    </row>
    <row r="108" spans="2:7" x14ac:dyDescent="0.25">
      <c r="B108" s="148"/>
      <c r="C108" s="184"/>
    </row>
    <row r="109" spans="2:7" x14ac:dyDescent="0.25">
      <c r="B109" s="121"/>
      <c r="C109" s="202"/>
    </row>
    <row r="110" spans="2:7" x14ac:dyDescent="0.25">
      <c r="B110" s="121"/>
      <c r="C110" s="135"/>
    </row>
    <row r="111" spans="2:7" x14ac:dyDescent="0.25">
      <c r="B111" s="121"/>
      <c r="C111" s="202"/>
    </row>
    <row r="112" spans="2:7" x14ac:dyDescent="0.25">
      <c r="B112" s="148"/>
      <c r="C112" s="184"/>
    </row>
    <row r="113" spans="2:3" x14ac:dyDescent="0.25">
      <c r="B113" s="121"/>
      <c r="C113" s="135"/>
    </row>
    <row r="114" spans="2:3" x14ac:dyDescent="0.25">
      <c r="B114" s="121"/>
      <c r="C114" s="135"/>
    </row>
    <row r="115" spans="2:3" x14ac:dyDescent="0.25">
      <c r="B115" s="121"/>
      <c r="C115" s="202"/>
    </row>
    <row r="116" spans="2:3" x14ac:dyDescent="0.25">
      <c r="B116" s="121"/>
      <c r="C116" s="202"/>
    </row>
    <row r="117" spans="2:3" x14ac:dyDescent="0.25">
      <c r="B117" s="121"/>
      <c r="C117" s="202"/>
    </row>
    <row r="118" spans="2:3" x14ac:dyDescent="0.25">
      <c r="B118" s="121"/>
      <c r="C118" s="135"/>
    </row>
    <row r="119" spans="2:3" x14ac:dyDescent="0.25">
      <c r="B119" s="148"/>
      <c r="C119" s="184"/>
    </row>
    <row r="120" spans="2:3" x14ac:dyDescent="0.25">
      <c r="B120" s="121"/>
      <c r="C120" s="202"/>
    </row>
    <row r="121" spans="2:3" x14ac:dyDescent="0.25">
      <c r="B121" s="121"/>
      <c r="C121" s="135"/>
    </row>
    <row r="122" spans="2:3" x14ac:dyDescent="0.25">
      <c r="B122" s="121"/>
      <c r="C122" s="202"/>
    </row>
    <row r="123" spans="2:3" x14ac:dyDescent="0.25">
      <c r="B123" s="121"/>
      <c r="C123" s="135"/>
    </row>
    <row r="124" spans="2:3" x14ac:dyDescent="0.25">
      <c r="B124" s="121"/>
      <c r="C124" s="135"/>
    </row>
    <row r="125" spans="2:3" x14ac:dyDescent="0.25">
      <c r="B125" s="148"/>
      <c r="C125" s="184"/>
    </row>
    <row r="126" spans="2:3" x14ac:dyDescent="0.25">
      <c r="B126" s="121"/>
      <c r="C126" s="135"/>
    </row>
    <row r="127" spans="2:3" x14ac:dyDescent="0.25">
      <c r="B127" s="121"/>
      <c r="C127" s="202"/>
    </row>
    <row r="128" spans="2:3" x14ac:dyDescent="0.25">
      <c r="B128" s="148"/>
      <c r="C128" s="184"/>
    </row>
    <row r="129" spans="2:3" x14ac:dyDescent="0.25">
      <c r="B129" s="121"/>
      <c r="C129" s="135"/>
    </row>
    <row r="130" spans="2:3" x14ac:dyDescent="0.25">
      <c r="B130" s="148"/>
      <c r="C130" s="135"/>
    </row>
    <row r="131" spans="2:3" x14ac:dyDescent="0.25">
      <c r="B131" s="148"/>
      <c r="C131" s="184"/>
    </row>
    <row r="132" spans="2:3" x14ac:dyDescent="0.25">
      <c r="B132" s="121"/>
      <c r="C132" s="202"/>
    </row>
    <row r="133" spans="2:3" x14ac:dyDescent="0.25">
      <c r="B133" s="121"/>
      <c r="C133" s="135"/>
    </row>
    <row r="134" spans="2:3" x14ac:dyDescent="0.25">
      <c r="B134" s="121"/>
      <c r="C134" s="135"/>
    </row>
    <row r="135" spans="2:3" x14ac:dyDescent="0.25">
      <c r="B135" s="121"/>
      <c r="C135" s="135"/>
    </row>
    <row r="136" spans="2:3" x14ac:dyDescent="0.25">
      <c r="B136" s="121"/>
      <c r="C136" s="202"/>
    </row>
    <row r="137" spans="2:3" x14ac:dyDescent="0.25">
      <c r="B137" s="121"/>
      <c r="C137" s="135"/>
    </row>
    <row r="138" spans="2:3" x14ac:dyDescent="0.25">
      <c r="B138" s="121"/>
      <c r="C138" s="202"/>
    </row>
    <row r="139" spans="2:3" x14ac:dyDescent="0.25">
      <c r="B139" s="148"/>
      <c r="C139" s="184"/>
    </row>
    <row r="140" spans="2:3" x14ac:dyDescent="0.25">
      <c r="B140" s="121"/>
      <c r="C140" s="135"/>
    </row>
    <row r="141" spans="2:3" x14ac:dyDescent="0.25">
      <c r="B141" s="121"/>
      <c r="C141" s="202"/>
    </row>
    <row r="142" spans="2:3" x14ac:dyDescent="0.25">
      <c r="B142" s="121"/>
      <c r="C142" s="202"/>
    </row>
    <row r="143" spans="2:3" x14ac:dyDescent="0.25">
      <c r="B143" s="121"/>
      <c r="C143" s="202"/>
    </row>
    <row r="144" spans="2:3" x14ac:dyDescent="0.25">
      <c r="B144" s="121"/>
      <c r="C144" s="202"/>
    </row>
    <row r="145" spans="2:3" x14ac:dyDescent="0.25">
      <c r="B145" s="121"/>
      <c r="C145" s="202"/>
    </row>
    <row r="146" spans="2:3" x14ac:dyDescent="0.25">
      <c r="B146" s="148"/>
      <c r="C146" s="184"/>
    </row>
    <row r="147" spans="2:3" x14ac:dyDescent="0.25">
      <c r="B147" s="121"/>
      <c r="C147" s="135"/>
    </row>
    <row r="148" spans="2:3" x14ac:dyDescent="0.25">
      <c r="B148" s="121"/>
      <c r="C148" s="135"/>
    </row>
    <row r="149" spans="2:3" x14ac:dyDescent="0.25">
      <c r="B149" s="121"/>
      <c r="C149" s="202"/>
    </row>
    <row r="150" spans="2:3" x14ac:dyDescent="0.25">
      <c r="B150" s="121"/>
      <c r="C150" s="202"/>
    </row>
    <row r="151" spans="2:3" x14ac:dyDescent="0.25">
      <c r="B151" s="121"/>
      <c r="C151" s="135"/>
    </row>
    <row r="152" spans="2:3" x14ac:dyDescent="0.25">
      <c r="B152" s="148"/>
      <c r="C152" s="184"/>
    </row>
    <row r="153" spans="2:3" x14ac:dyDescent="0.25">
      <c r="B153" s="148"/>
      <c r="C153" s="184"/>
    </row>
    <row r="154" spans="2:3" x14ac:dyDescent="0.25">
      <c r="B154" s="121"/>
      <c r="C154" s="135"/>
    </row>
    <row r="155" spans="2:3" x14ac:dyDescent="0.25">
      <c r="B155" s="148"/>
      <c r="C155" s="135"/>
    </row>
    <row r="156" spans="2:3" x14ac:dyDescent="0.25">
      <c r="B156" s="121"/>
      <c r="C156" s="135"/>
    </row>
    <row r="157" spans="2:3" x14ac:dyDescent="0.25">
      <c r="B157" s="121"/>
      <c r="C157" s="135"/>
    </row>
    <row r="158" spans="2:3" x14ac:dyDescent="0.25">
      <c r="B158" s="121"/>
      <c r="C158" s="135"/>
    </row>
    <row r="159" spans="2:3" x14ac:dyDescent="0.25">
      <c r="B159" s="121"/>
      <c r="C159" s="135"/>
    </row>
    <row r="160" spans="2:3" x14ac:dyDescent="0.25">
      <c r="B160" s="121"/>
      <c r="C160" s="135"/>
    </row>
    <row r="161" spans="2:3" x14ac:dyDescent="0.25">
      <c r="B161" s="121"/>
      <c r="C161" s="135"/>
    </row>
    <row r="162" spans="2:3" x14ac:dyDescent="0.25">
      <c r="B162" s="121"/>
      <c r="C162" s="135"/>
    </row>
    <row r="163" spans="2:3" x14ac:dyDescent="0.25">
      <c r="B163" s="121"/>
      <c r="C163" s="135"/>
    </row>
    <row r="164" spans="2:3" x14ac:dyDescent="0.25">
      <c r="B164" s="121"/>
      <c r="C164" s="135"/>
    </row>
    <row r="165" spans="2:3" x14ac:dyDescent="0.25">
      <c r="B165" s="121"/>
      <c r="C165" s="135"/>
    </row>
    <row r="166" spans="2:3" x14ac:dyDescent="0.25">
      <c r="B166" s="148"/>
      <c r="C166" s="203"/>
    </row>
    <row r="167" spans="2:3" x14ac:dyDescent="0.25">
      <c r="B167" s="148"/>
      <c r="C167" s="184"/>
    </row>
    <row r="168" spans="2:3" x14ac:dyDescent="0.25">
      <c r="B168" s="121"/>
      <c r="C168" s="135"/>
    </row>
    <row r="169" spans="2:3" x14ac:dyDescent="0.25">
      <c r="B169" s="148"/>
      <c r="C169" s="135"/>
    </row>
    <row r="170" spans="2:3" x14ac:dyDescent="0.25">
      <c r="B170" s="121"/>
      <c r="C170" s="202"/>
    </row>
    <row r="171" spans="2:3" x14ac:dyDescent="0.25">
      <c r="B171" s="121"/>
      <c r="C171" s="202"/>
    </row>
    <row r="172" spans="2:3" x14ac:dyDescent="0.25">
      <c r="B172" s="121"/>
      <c r="C172" s="202"/>
    </row>
    <row r="173" spans="2:3" x14ac:dyDescent="0.25">
      <c r="B173" s="121"/>
      <c r="C173" s="202"/>
    </row>
    <row r="174" spans="2:3" x14ac:dyDescent="0.25">
      <c r="B174" s="121"/>
      <c r="C174" s="202"/>
    </row>
    <row r="175" spans="2:3" x14ac:dyDescent="0.25">
      <c r="B175" s="121"/>
      <c r="C175" s="135"/>
    </row>
    <row r="176" spans="2:3" x14ac:dyDescent="0.25">
      <c r="B176" s="148"/>
      <c r="C176" s="184"/>
    </row>
    <row r="177" spans="2:3" x14ac:dyDescent="0.25">
      <c r="B177" s="121"/>
      <c r="C177" s="135"/>
    </row>
    <row r="178" spans="2:3" x14ac:dyDescent="0.25">
      <c r="B178" s="148"/>
      <c r="C178" s="135"/>
    </row>
    <row r="179" spans="2:3" x14ac:dyDescent="0.25">
      <c r="B179" s="121"/>
      <c r="C179" s="135"/>
    </row>
    <row r="180" spans="2:3" x14ac:dyDescent="0.25">
      <c r="B180" s="121"/>
      <c r="C180" s="135"/>
    </row>
    <row r="181" spans="2:3" x14ac:dyDescent="0.25">
      <c r="B181" s="121"/>
      <c r="C181" s="135"/>
    </row>
    <row r="182" spans="2:3" x14ac:dyDescent="0.25">
      <c r="B182" s="121"/>
      <c r="C182" s="135"/>
    </row>
    <row r="183" spans="2:3" x14ac:dyDescent="0.25">
      <c r="B183" s="121"/>
      <c r="C183" s="135"/>
    </row>
    <row r="184" spans="2:3" x14ac:dyDescent="0.25">
      <c r="B184" s="121"/>
      <c r="C184" s="135"/>
    </row>
  </sheetData>
  <sheetProtection sheet="1" objects="1" scenarios="1" selectLockedCells="1"/>
  <mergeCells count="2">
    <mergeCell ref="D2:E2"/>
    <mergeCell ref="E8:F8"/>
  </mergeCells>
  <pageMargins left="0.7" right="0.7" top="0.75" bottom="0.75" header="0.3" footer="0.3"/>
  <pageSetup paperSize="9" scale="71" fitToHeight="0" orientation="portrait" r:id="rId1"/>
  <headerFooter>
    <oddFooter>&amp;C&amp;P</oddFooter>
  </headerFooter>
  <ignoredErrors>
    <ignoredError sqref="C7:C15 C3:C5 C28:C103 G4:G15 G30:G41 G43:G103" unlockedFormula="1"/>
    <ignoredError sqref="C16:C27 G16:G29 G42" formula="1" unlockedFormula="1"/>
  </ignoredErrors>
  <drawing r:id="rId2"/>
  <legacyDrawing r:id="rId3"/>
  <controls>
    <mc:AlternateContent xmlns:mc="http://schemas.openxmlformats.org/markup-compatibility/2006">
      <mc:Choice Requires="x14">
        <control shapeId="1026" r:id="rId4" name="Control 2">
          <controlPr defaultSize="0" autoPict="0" r:id="rId5">
            <anchor moveWithCells="1">
              <from>
                <xdr:col>2</xdr:col>
                <xdr:colOff>457200</xdr:colOff>
                <xdr:row>228</xdr:row>
                <xdr:rowOff>47625</xdr:rowOff>
              </from>
              <to>
                <xdr:col>3</xdr:col>
                <xdr:colOff>533400</xdr:colOff>
                <xdr:row>229</xdr:row>
                <xdr:rowOff>85725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autoPict="0" r:id="rId7">
            <anchor moveWithCells="1">
              <from>
                <xdr:col>0</xdr:col>
                <xdr:colOff>0</xdr:colOff>
                <xdr:row>130</xdr:row>
                <xdr:rowOff>171450</xdr:rowOff>
              </from>
              <to>
                <xdr:col>1</xdr:col>
                <xdr:colOff>914400</xdr:colOff>
                <xdr:row>132</xdr:row>
                <xdr:rowOff>19050</xdr:rowOff>
              </to>
            </anchor>
          </controlPr>
        </control>
      </mc:Choice>
      <mc:Fallback>
        <control shapeId="1025" r:id="rId6" name="Control 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14:formula1>
            <xm:f>XXX!$B$2:$B$8</xm:f>
          </x14:formula1>
          <xm:sqref>G2</xm:sqref>
        </x14:dataValidation>
        <x14:dataValidation type="list" allowBlank="1" showInputMessage="1" showErrorMessage="1">
          <x14:formula1>
            <xm:f>XXX!$D$2:$D$94</xm:f>
          </x14:formula1>
          <xm:sqref>C2</xm:sqref>
        </x14:dataValidation>
        <x14:dataValidation type="list" allowBlank="1" showInputMessage="1" showErrorMessage="1">
          <x14:formula1>
            <xm:f>XXX!$G$2:$G$3</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2"/>
  <sheetViews>
    <sheetView showGridLines="0" zoomScaleNormal="100" workbookViewId="0">
      <pane ySplit="2" topLeftCell="A3" activePane="bottomLeft" state="frozen"/>
      <selection pane="bottomLeft" sqref="A1:XFD1048576"/>
    </sheetView>
  </sheetViews>
  <sheetFormatPr defaultColWidth="0" defaultRowHeight="15" zeroHeight="1" x14ac:dyDescent="0.25"/>
  <cols>
    <col min="1" max="1" width="9.140625" customWidth="1"/>
    <col min="2" max="2" width="32.42578125" bestFit="1" customWidth="1"/>
    <col min="3" max="4" width="22.5703125" style="58" customWidth="1"/>
    <col min="5" max="5" width="9.140625" customWidth="1"/>
    <col min="6" max="6" width="0" hidden="1" customWidth="1"/>
    <col min="7" max="16384" width="9.140625" hidden="1"/>
  </cols>
  <sheetData>
    <row r="1" spans="2:6" ht="15.75" thickBot="1" x14ac:dyDescent="0.3">
      <c r="B1" s="69">
        <f>MATCH(C2,KredsAna!B1:CS1,0)</f>
        <v>2</v>
      </c>
      <c r="C1" s="53" t="s">
        <v>1</v>
      </c>
      <c r="D1" s="54" t="s">
        <v>704</v>
      </c>
      <c r="E1" s="70">
        <f>MATCH(D2,KredsAna3.del!B1:AD1,0)</f>
        <v>3</v>
      </c>
    </row>
    <row r="2" spans="2:6" ht="16.5" thickTop="1" thickBot="1" x14ac:dyDescent="0.3">
      <c r="C2" s="52">
        <f>Nøgletal!C2</f>
        <v>5320</v>
      </c>
      <c r="D2" s="52" t="str">
        <f>Nøgletal!G2</f>
        <v xml:space="preserve">Årets Resultat </v>
      </c>
    </row>
    <row r="3" spans="2:6" ht="16.5" thickTop="1" thickBot="1" x14ac:dyDescent="0.3">
      <c r="B3" s="55" t="s">
        <v>271</v>
      </c>
      <c r="C3" s="56"/>
      <c r="D3" s="56"/>
    </row>
    <row r="4" spans="2:6" x14ac:dyDescent="0.25">
      <c r="B4" s="59" t="s">
        <v>272</v>
      </c>
      <c r="C4" s="60">
        <f>VLOOKUP(B4,KredsAna!$B:$CM,$B$1,FALSE)</f>
        <v>64</v>
      </c>
      <c r="D4" s="61">
        <f>VLOOKUP(B4,KredsAna3.del!$B$1:$X$757,$E$1,FALSE)</f>
        <v>58</v>
      </c>
    </row>
    <row r="5" spans="2:6" x14ac:dyDescent="0.25">
      <c r="B5" s="62" t="s">
        <v>273</v>
      </c>
      <c r="C5" s="57">
        <f>VLOOKUP(B5,KredsAna!$B:$CM,$B$1,FALSE)</f>
        <v>70</v>
      </c>
      <c r="D5" s="63">
        <f>VLOOKUP(B5,KredsAna3.del!$B$1:$X$757,$E$1,FALSE)</f>
        <v>65</v>
      </c>
    </row>
    <row r="6" spans="2:6" x14ac:dyDescent="0.25">
      <c r="B6" s="62" t="s">
        <v>274</v>
      </c>
      <c r="C6" s="57">
        <f>VLOOKUP(B6,KredsAna!$B:$CM,$B$1,FALSE)</f>
        <v>21</v>
      </c>
      <c r="D6" s="63">
        <f>VLOOKUP(B6,KredsAna3.del!$B$1:$X$757,$E$1,FALSE)</f>
        <v>59</v>
      </c>
      <c r="E6" s="51"/>
      <c r="F6" s="51"/>
    </row>
    <row r="7" spans="2:6" x14ac:dyDescent="0.25">
      <c r="B7" s="62" t="s">
        <v>275</v>
      </c>
      <c r="C7" s="57">
        <f>VLOOKUP(B7,KredsAna!$B:$CM,$B$1,FALSE)</f>
        <v>86</v>
      </c>
      <c r="D7" s="63">
        <f>VLOOKUP(B7,KredsAna3.del!$B$1:$X$757,$E$1,FALSE)</f>
        <v>77</v>
      </c>
      <c r="E7" s="51"/>
      <c r="F7" s="51"/>
    </row>
    <row r="8" spans="2:6" x14ac:dyDescent="0.25">
      <c r="B8" s="62" t="s">
        <v>276</v>
      </c>
      <c r="C8" s="57">
        <f>VLOOKUP(B8,KredsAna!$B:$CM,$B$1,FALSE)</f>
        <v>54</v>
      </c>
      <c r="D8" s="63">
        <f>VLOOKUP(B8,KredsAna3.del!$B$1:$X$757,$E$1,FALSE)</f>
        <v>58</v>
      </c>
      <c r="E8" s="51"/>
      <c r="F8" s="51"/>
    </row>
    <row r="9" spans="2:6" x14ac:dyDescent="0.25">
      <c r="B9" s="62" t="s">
        <v>277</v>
      </c>
      <c r="C9" s="57">
        <f>VLOOKUP(B9,KredsAna!$B:$CM,$B$1,FALSE)</f>
        <v>73</v>
      </c>
      <c r="D9" s="63">
        <f>VLOOKUP(B9,KredsAna3.del!$B$1:$X$757,$E$1,FALSE)</f>
        <v>63</v>
      </c>
      <c r="E9" s="51"/>
      <c r="F9" s="51"/>
    </row>
    <row r="10" spans="2:6" x14ac:dyDescent="0.25">
      <c r="B10" s="62" t="s">
        <v>278</v>
      </c>
      <c r="C10" s="57">
        <f>VLOOKUP(B10,KredsAna!$B:$CM,$B$1,FALSE)</f>
        <v>69</v>
      </c>
      <c r="D10" s="63">
        <f>VLOOKUP(B10,KredsAna3.del!$B$1:$X$757,$E$1,FALSE)</f>
        <v>57</v>
      </c>
      <c r="E10" s="51"/>
      <c r="F10" s="51"/>
    </row>
    <row r="11" spans="2:6" x14ac:dyDescent="0.25">
      <c r="B11" s="62" t="s">
        <v>279</v>
      </c>
      <c r="C11" s="57">
        <f>VLOOKUP(B11,KredsAna!$B:$CM,$B$1,FALSE)</f>
        <v>111</v>
      </c>
      <c r="D11" s="63">
        <f>VLOOKUP(B11,KredsAna3.del!$B$1:$X$757,$E$1,FALSE)</f>
        <v>94</v>
      </c>
      <c r="E11" s="51"/>
      <c r="F11" s="51"/>
    </row>
    <row r="12" spans="2:6" x14ac:dyDescent="0.25">
      <c r="B12" s="62" t="s">
        <v>280</v>
      </c>
      <c r="C12" s="57">
        <f>VLOOKUP(B12,KredsAna!$B:$CM,$B$1,FALSE)</f>
        <v>12</v>
      </c>
      <c r="D12" s="63">
        <f>VLOOKUP(B12,KredsAna3.del!$B$1:$X$757,$E$1,FALSE)</f>
        <v>13</v>
      </c>
    </row>
    <row r="13" spans="2:6" x14ac:dyDescent="0.25">
      <c r="B13" s="62" t="s">
        <v>281</v>
      </c>
      <c r="C13" s="57">
        <f>VLOOKUP(B13,KredsAna!$B:$CM,$B$1,FALSE)</f>
        <v>18</v>
      </c>
      <c r="D13" s="63">
        <f>VLOOKUP(B13,KredsAna3.del!$B$1:$X$757,$E$1,FALSE)</f>
        <v>28</v>
      </c>
    </row>
    <row r="14" spans="2:6" x14ac:dyDescent="0.25">
      <c r="B14" s="62" t="s">
        <v>282</v>
      </c>
      <c r="C14" s="57">
        <f>VLOOKUP(B14,KredsAna!$B:$CM,$B$1,FALSE)</f>
        <v>0</v>
      </c>
      <c r="D14" s="63">
        <f>VLOOKUP(B14,KredsAna3.del!$B$1:$X$757,$E$1,FALSE)</f>
        <v>23</v>
      </c>
    </row>
    <row r="15" spans="2:6" x14ac:dyDescent="0.25">
      <c r="B15" s="62" t="s">
        <v>283</v>
      </c>
      <c r="C15" s="57">
        <f>VLOOKUP(B15,KredsAna!$B:$CM,$B$1,FALSE)</f>
        <v>12</v>
      </c>
      <c r="D15" s="63">
        <f>VLOOKUP(B15,KredsAna3.del!$B$1:$X$757,$E$1,FALSE)</f>
        <v>13</v>
      </c>
    </row>
    <row r="16" spans="2:6" x14ac:dyDescent="0.25">
      <c r="B16" s="62" t="s">
        <v>284</v>
      </c>
      <c r="C16" s="57">
        <f>VLOOKUP(B16,KredsAna!$B:$CM,$B$1,FALSE)</f>
        <v>152</v>
      </c>
      <c r="D16" s="63">
        <f>VLOOKUP(B16,KredsAna3.del!$B$1:$X$757,$E$1,FALSE)</f>
        <v>132</v>
      </c>
    </row>
    <row r="17" spans="2:4" x14ac:dyDescent="0.25">
      <c r="B17" s="62" t="s">
        <v>285</v>
      </c>
      <c r="C17" s="57">
        <f>VLOOKUP(B17,KredsAna!$B:$CM,$B$1,FALSE)</f>
        <v>0</v>
      </c>
      <c r="D17" s="63">
        <f>VLOOKUP(B17,KredsAna3.del!$B$1:$X$757,$E$1,FALSE)</f>
        <v>209</v>
      </c>
    </row>
    <row r="18" spans="2:4" x14ac:dyDescent="0.25">
      <c r="B18" s="62" t="s">
        <v>286</v>
      </c>
      <c r="C18" s="57">
        <f>VLOOKUP(B18,KredsAna!$B:$CM,$B$1,FALSE)</f>
        <v>0</v>
      </c>
      <c r="D18" s="63">
        <f>VLOOKUP(B18,KredsAna3.del!$B$1:$X$757,$E$1,FALSE)</f>
        <v>267</v>
      </c>
    </row>
    <row r="19" spans="2:4" x14ac:dyDescent="0.25">
      <c r="B19" s="62" t="s">
        <v>287</v>
      </c>
      <c r="C19" s="57">
        <f>VLOOKUP(B19,KredsAna!$B:$CM,$B$1,FALSE)</f>
        <v>0</v>
      </c>
      <c r="D19" s="63">
        <f>VLOOKUP(B19,KredsAna3.del!$B$1:$X$757,$E$1,FALSE)</f>
        <v>359</v>
      </c>
    </row>
    <row r="20" spans="2:4" x14ac:dyDescent="0.25">
      <c r="B20" s="62" t="s">
        <v>288</v>
      </c>
      <c r="C20" s="57">
        <f>VLOOKUP(B20,KredsAna!$B:$CM,$B$1,FALSE)</f>
        <v>0</v>
      </c>
      <c r="D20" s="63">
        <f>VLOOKUP(B20,KredsAna3.del!$B$1:$X$757,$E$1,FALSE)</f>
        <v>463</v>
      </c>
    </row>
    <row r="21" spans="2:4" x14ac:dyDescent="0.25">
      <c r="B21" s="62" t="s">
        <v>289</v>
      </c>
      <c r="C21" s="57">
        <f>VLOOKUP(B21,KredsAna!$B:$CM,$B$1,FALSE)</f>
        <v>43</v>
      </c>
      <c r="D21" s="63">
        <f>VLOOKUP(B21,KredsAna3.del!$B$1:$X$757,$E$1,FALSE)</f>
        <v>59</v>
      </c>
    </row>
    <row r="22" spans="2:4" x14ac:dyDescent="0.25">
      <c r="B22" s="62" t="s">
        <v>290</v>
      </c>
      <c r="C22" s="57">
        <f>VLOOKUP(B22,KredsAna!$B:$CM,$B$1,FALSE)</f>
        <v>0</v>
      </c>
      <c r="D22" s="63">
        <f>VLOOKUP(B22,KredsAna3.del!$B$1:$X$757,$E$1,FALSE)</f>
        <v>10</v>
      </c>
    </row>
    <row r="23" spans="2:4" ht="15.75" thickBot="1" x14ac:dyDescent="0.3">
      <c r="B23" s="64" t="s">
        <v>291</v>
      </c>
      <c r="C23" s="56">
        <f>VLOOKUP(B23,KredsAna!$B:$CM,$B$1,FALSE)</f>
        <v>12</v>
      </c>
      <c r="D23" s="65">
        <f>VLOOKUP(B23,KredsAna3.del!$B$1:$X$757,$E$1,FALSE)</f>
        <v>18</v>
      </c>
    </row>
    <row r="24" spans="2:4" ht="15.75" thickBot="1" x14ac:dyDescent="0.3">
      <c r="B24" s="67" t="s">
        <v>292</v>
      </c>
      <c r="C24" s="57"/>
      <c r="D24" s="57"/>
    </row>
    <row r="25" spans="2:4" x14ac:dyDescent="0.25">
      <c r="B25" s="68" t="s">
        <v>293</v>
      </c>
      <c r="C25" s="60">
        <f>VLOOKUP(B25,KredsAna!$B:$CM,$B$1,FALSE)</f>
        <v>1.69</v>
      </c>
      <c r="D25" s="61">
        <f>VLOOKUP(B25,KredsAna3.del!$B$1:$X$757,$E$1,FALSE)</f>
        <v>1.43</v>
      </c>
    </row>
    <row r="26" spans="2:4" x14ac:dyDescent="0.25">
      <c r="B26" s="66" t="s">
        <v>294</v>
      </c>
      <c r="C26" s="57">
        <f>VLOOKUP(B26,KredsAna!$B:$CM,$B$1,FALSE)</f>
        <v>1.62</v>
      </c>
      <c r="D26" s="63">
        <f>VLOOKUP(B26,KredsAna3.del!$B$1:$X$757,$E$1,FALSE)</f>
        <v>1.57</v>
      </c>
    </row>
    <row r="27" spans="2:4" x14ac:dyDescent="0.25">
      <c r="B27" s="66" t="s">
        <v>295</v>
      </c>
      <c r="C27" s="57">
        <f>VLOOKUP(B27,KredsAna!$B:$CM,$B$1,FALSE)</f>
        <v>1.56</v>
      </c>
      <c r="D27" s="63">
        <f>VLOOKUP(B27,KredsAna3.del!$B$1:$X$757,$E$1,FALSE)</f>
        <v>1.54</v>
      </c>
    </row>
    <row r="28" spans="2:4" x14ac:dyDescent="0.25">
      <c r="B28" s="66" t="s">
        <v>296</v>
      </c>
      <c r="C28" s="57">
        <f>VLOOKUP(B28,KredsAna!$B:$CM,$B$1,FALSE)</f>
        <v>1.61</v>
      </c>
      <c r="D28" s="63">
        <f>VLOOKUP(B28,KredsAna3.del!$B$1:$X$757,$E$1,FALSE)</f>
        <v>1.23</v>
      </c>
    </row>
    <row r="29" spans="2:4" x14ac:dyDescent="0.25">
      <c r="B29" s="66" t="s">
        <v>297</v>
      </c>
      <c r="C29" s="57">
        <f>VLOOKUP(B29,KredsAna!$B:$CM,$B$1,FALSE)</f>
        <v>2.83</v>
      </c>
      <c r="D29" s="63">
        <f>VLOOKUP(B29,KredsAna3.del!$B$1:$X$757,$E$1,FALSE)</f>
        <v>2.95</v>
      </c>
    </row>
    <row r="30" spans="2:4" x14ac:dyDescent="0.25">
      <c r="B30" s="66" t="s">
        <v>298</v>
      </c>
      <c r="C30" s="57">
        <f>VLOOKUP(B30,KredsAna!$B:$CM,$B$1,FALSE)</f>
        <v>2.27</v>
      </c>
      <c r="D30" s="63">
        <f>VLOOKUP(B30,KredsAna3.del!$B$1:$X$757,$E$1,FALSE)</f>
        <v>1.81</v>
      </c>
    </row>
    <row r="31" spans="2:4" x14ac:dyDescent="0.25">
      <c r="B31" s="66" t="s">
        <v>299</v>
      </c>
      <c r="C31" s="57">
        <f>VLOOKUP(B31,KredsAna!$B:$CM,$B$1,FALSE)</f>
        <v>0</v>
      </c>
      <c r="D31" s="63">
        <f>VLOOKUP(B31,KredsAna3.del!$B$1:$X$757,$E$1,FALSE)</f>
        <v>2.0499999999999998</v>
      </c>
    </row>
    <row r="32" spans="2:4" x14ac:dyDescent="0.25">
      <c r="B32" s="66" t="s">
        <v>300</v>
      </c>
      <c r="C32" s="57">
        <f>VLOOKUP(B32,KredsAna!$B:$CM,$B$1,FALSE)</f>
        <v>0</v>
      </c>
      <c r="D32" s="63">
        <f>VLOOKUP(B32,KredsAna3.del!$B$1:$X$757,$E$1,FALSE)</f>
        <v>0.69</v>
      </c>
    </row>
    <row r="33" spans="2:4" x14ac:dyDescent="0.25">
      <c r="B33" s="66" t="s">
        <v>301</v>
      </c>
      <c r="C33" s="57">
        <f>VLOOKUP(B33,KredsAna!$B:$CM,$B$1,FALSE)</f>
        <v>0</v>
      </c>
      <c r="D33" s="63">
        <f>VLOOKUP(B33,KredsAna3.del!$B$1:$X$757,$E$1,FALSE)</f>
        <v>0.43</v>
      </c>
    </row>
    <row r="34" spans="2:4" x14ac:dyDescent="0.25">
      <c r="B34" s="66" t="s">
        <v>195</v>
      </c>
      <c r="C34" s="57">
        <f>VLOOKUP(B34,KredsAna!$B:$CM,$B$1,FALSE)</f>
        <v>0</v>
      </c>
      <c r="D34" s="63">
        <f>VLOOKUP(B34,KredsAna3.del!$B$1:$X$757,$E$1,FALSE)</f>
        <v>8943</v>
      </c>
    </row>
    <row r="35" spans="2:4" x14ac:dyDescent="0.25">
      <c r="B35" s="66" t="s">
        <v>313</v>
      </c>
      <c r="C35" s="57">
        <f>VLOOKUP(B35,KredsAna!$B:$CM,$B$1,FALSE)</f>
        <v>0</v>
      </c>
      <c r="D35" s="63">
        <f>VLOOKUP(B35,KredsAna3.del!$B$1:$X$757,$E$1,FALSE)</f>
        <v>3.1</v>
      </c>
    </row>
    <row r="36" spans="2:4" x14ac:dyDescent="0.25">
      <c r="B36" s="66" t="s">
        <v>315</v>
      </c>
      <c r="C36" s="57">
        <f>VLOOKUP(B36,KredsAna!$B:$CM,$B$1,FALSE)</f>
        <v>7813</v>
      </c>
      <c r="D36" s="63">
        <f>VLOOKUP(B36,KredsAna3.del!$B$1:$X$757,$E$1,FALSE)</f>
        <v>5956</v>
      </c>
    </row>
    <row r="37" spans="2:4" x14ac:dyDescent="0.25">
      <c r="B37" s="66" t="s">
        <v>316</v>
      </c>
      <c r="C37" s="57">
        <f>VLOOKUP(B37,KredsAna!$B:$CM,$B$1,FALSE)</f>
        <v>0</v>
      </c>
      <c r="D37" s="63">
        <f>VLOOKUP(B37,KredsAna3.del!$B$1:$X$757,$E$1,FALSE)</f>
        <v>1827</v>
      </c>
    </row>
    <row r="38" spans="2:4" x14ac:dyDescent="0.25">
      <c r="B38" s="66" t="s">
        <v>317</v>
      </c>
      <c r="C38" s="57">
        <f>VLOOKUP(B38,KredsAna!$B:$CM,$B$1,FALSE)</f>
        <v>4100</v>
      </c>
      <c r="D38" s="63">
        <f>VLOOKUP(B38,KredsAna3.del!$B$1:$X$757,$E$1,FALSE)</f>
        <v>5223</v>
      </c>
    </row>
    <row r="39" spans="2:4" x14ac:dyDescent="0.25">
      <c r="B39" s="66" t="s">
        <v>318</v>
      </c>
      <c r="C39" s="57">
        <f>VLOOKUP(B39,KredsAna!$B:$CM,$B$1,FALSE)</f>
        <v>0</v>
      </c>
      <c r="D39" s="63">
        <f>VLOOKUP(B39,KredsAna3.del!$B$1:$X$757,$E$1,FALSE)</f>
        <v>2.46</v>
      </c>
    </row>
    <row r="40" spans="2:4" x14ac:dyDescent="0.25">
      <c r="B40" s="66" t="s">
        <v>328</v>
      </c>
      <c r="C40" s="57">
        <f>VLOOKUP(B40,KredsAna!$B:$CM,$B$1,FALSE)</f>
        <v>5134</v>
      </c>
      <c r="D40" s="63">
        <f>VLOOKUP(B40,KredsAna3.del!$B$1:$X$757,$E$1,FALSE)</f>
        <v>7048</v>
      </c>
    </row>
    <row r="41" spans="2:4" x14ac:dyDescent="0.25">
      <c r="B41" s="66" t="s">
        <v>332</v>
      </c>
      <c r="C41" s="57">
        <f>VLOOKUP(B41,KredsAna!$B:$CM,$B$1,FALSE)</f>
        <v>30.1</v>
      </c>
      <c r="D41" s="63">
        <f>VLOOKUP(B41,KredsAna3.del!$B$1:$X$757,$E$1,FALSE)</f>
        <v>30.2</v>
      </c>
    </row>
    <row r="42" spans="2:4" x14ac:dyDescent="0.25">
      <c r="B42" s="66" t="s">
        <v>336</v>
      </c>
      <c r="C42" s="57">
        <f>VLOOKUP(B42,KredsAna!$B:$CM,$B$1,FALSE)</f>
        <v>257</v>
      </c>
      <c r="D42" s="63">
        <f>VLOOKUP(B42,KredsAna3.del!$B$1:$X$757,$E$1,FALSE)</f>
        <v>267</v>
      </c>
    </row>
    <row r="43" spans="2:4" x14ac:dyDescent="0.25">
      <c r="B43" s="66" t="s">
        <v>338</v>
      </c>
      <c r="C43" s="57">
        <f>VLOOKUP(B43,KredsAna!$B:$CM,$B$1,FALSE)</f>
        <v>28.2</v>
      </c>
      <c r="D43" s="63">
        <f>VLOOKUP(B43,KredsAna3.del!$B$1:$X$757,$E$1,FALSE)</f>
        <v>27.4</v>
      </c>
    </row>
    <row r="44" spans="2:4" x14ac:dyDescent="0.25">
      <c r="B44" s="66" t="s">
        <v>341</v>
      </c>
      <c r="C44" s="57">
        <f>VLOOKUP(B44,KredsAna!$B:$CM,$B$1,FALSE)</f>
        <v>266</v>
      </c>
      <c r="D44" s="63">
        <f>VLOOKUP(B44,KredsAna3.del!$B$1:$X$757,$E$1,FALSE)</f>
        <v>273</v>
      </c>
    </row>
    <row r="45" spans="2:4" x14ac:dyDescent="0.25">
      <c r="B45" s="66" t="s">
        <v>342</v>
      </c>
      <c r="C45" s="57">
        <f>VLOOKUP(B45,KredsAna!$B:$CM,$B$1,FALSE)</f>
        <v>5634</v>
      </c>
      <c r="D45" s="63">
        <f>VLOOKUP(B45,KredsAna3.del!$B$1:$X$757,$E$1,FALSE)</f>
        <v>8390</v>
      </c>
    </row>
    <row r="46" spans="2:4" x14ac:dyDescent="0.25">
      <c r="B46" s="66" t="s">
        <v>344</v>
      </c>
      <c r="C46" s="57">
        <f>VLOOKUP(B46,KredsAna!$B:$CM,$B$1,FALSE)</f>
        <v>441</v>
      </c>
      <c r="D46" s="63">
        <f>VLOOKUP(B46,KredsAna3.del!$B$1:$X$757,$E$1,FALSE)</f>
        <v>438</v>
      </c>
    </row>
    <row r="47" spans="2:4" x14ac:dyDescent="0.25">
      <c r="B47" s="66" t="s">
        <v>348</v>
      </c>
      <c r="C47" s="57">
        <f>VLOOKUP(B47,KredsAna!$B:$CM,$B$1,FALSE)</f>
        <v>447</v>
      </c>
      <c r="D47" s="63">
        <f>VLOOKUP(B47,KredsAna3.del!$B$1:$X$757,$E$1,FALSE)</f>
        <v>430</v>
      </c>
    </row>
    <row r="48" spans="2:4" x14ac:dyDescent="0.25">
      <c r="B48" s="66" t="s">
        <v>352</v>
      </c>
      <c r="C48" s="57">
        <f>VLOOKUP(B48,KredsAna!$B:$CM,$B$1,FALSE)</f>
        <v>1010</v>
      </c>
      <c r="D48" s="63">
        <f>VLOOKUP(B48,KredsAna3.del!$B$1:$X$757,$E$1,FALSE)</f>
        <v>1008</v>
      </c>
    </row>
    <row r="49" spans="2:4" x14ac:dyDescent="0.25">
      <c r="B49" s="66" t="s">
        <v>354</v>
      </c>
      <c r="C49" s="57">
        <f>VLOOKUP(B49,KredsAna!$B:$CM,$B$1,FALSE)</f>
        <v>1616</v>
      </c>
      <c r="D49" s="63">
        <f>VLOOKUP(B49,KredsAna3.del!$B$1:$X$757,$E$1,FALSE)</f>
        <v>1498</v>
      </c>
    </row>
    <row r="50" spans="2:4" x14ac:dyDescent="0.25">
      <c r="B50" s="66" t="s">
        <v>355</v>
      </c>
      <c r="C50" s="57">
        <f>VLOOKUP(B50,KredsAna!$B:$CM,$B$1,FALSE)</f>
        <v>2174</v>
      </c>
      <c r="D50" s="63">
        <f>VLOOKUP(B50,KredsAna3.del!$B$1:$X$757,$E$1,FALSE)</f>
        <v>1747</v>
      </c>
    </row>
    <row r="51" spans="2:4" ht="15.75" thickBot="1" x14ac:dyDescent="0.3">
      <c r="B51" s="64" t="s">
        <v>370</v>
      </c>
      <c r="C51" s="56">
        <f>VLOOKUP(B51,KredsAna!$B:$CM,$B$1,FALSE)</f>
        <v>0</v>
      </c>
      <c r="D51" s="65">
        <f>VLOOKUP(B51,KredsAna3.del!$B$1:$X$757,$E$1,FALSE)</f>
        <v>594</v>
      </c>
    </row>
    <row r="52" spans="2:4" x14ac:dyDescent="0.25"/>
  </sheetData>
  <sheetProtection sheet="1" objects="1" scenarios="1" selectLockedCells="1" selectUnlockedCells="1"/>
  <dataConsolidate/>
  <pageMargins left="0.7" right="0.7" top="0.75" bottom="0.75" header="0.3" footer="0.3"/>
  <pageSetup paperSize="9" scale="91" orientation="portrait" r:id="rId1"/>
  <ignoredErrors>
    <ignoredError sqref="C4:D23 C25:D5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92D050"/>
  </sheetPr>
  <dimension ref="A1:A71"/>
  <sheetViews>
    <sheetView showGridLines="0" workbookViewId="0">
      <selection activeCell="A67" sqref="A67:XFD1048576"/>
    </sheetView>
  </sheetViews>
  <sheetFormatPr defaultColWidth="0" defaultRowHeight="15" zeroHeight="1" x14ac:dyDescent="0.25"/>
  <cols>
    <col min="1" max="1" width="107.28515625" customWidth="1"/>
    <col min="2" max="16384" width="9.140625" hidden="1"/>
  </cols>
  <sheetData>
    <row r="1" spans="1:1" x14ac:dyDescent="0.25"/>
    <row r="2" spans="1:1" x14ac:dyDescent="0.25">
      <c r="A2" s="43" t="s">
        <v>718</v>
      </c>
    </row>
    <row r="3" spans="1:1" x14ac:dyDescent="0.25">
      <c r="A3" s="43" t="s">
        <v>719</v>
      </c>
    </row>
    <row r="4" spans="1:1" x14ac:dyDescent="0.25">
      <c r="A4" s="44"/>
    </row>
    <row r="5" spans="1:1" ht="40.5" customHeight="1" x14ac:dyDescent="0.25">
      <c r="A5" s="45" t="s">
        <v>788</v>
      </c>
    </row>
    <row r="6" spans="1:1" x14ac:dyDescent="0.25">
      <c r="A6" s="45" t="s">
        <v>720</v>
      </c>
    </row>
    <row r="7" spans="1:1" ht="38.25" x14ac:dyDescent="0.25">
      <c r="A7" s="48" t="s">
        <v>721</v>
      </c>
    </row>
    <row r="8" spans="1:1" ht="52.5" customHeight="1" x14ac:dyDescent="0.25">
      <c r="A8" s="48" t="s">
        <v>722</v>
      </c>
    </row>
    <row r="9" spans="1:1" ht="19.5" customHeight="1" x14ac:dyDescent="0.25">
      <c r="A9" s="44" t="s">
        <v>789</v>
      </c>
    </row>
    <row r="10" spans="1:1" ht="20.25" customHeight="1" x14ac:dyDescent="0.25">
      <c r="A10" s="79" t="s">
        <v>790</v>
      </c>
    </row>
    <row r="11" spans="1:1" x14ac:dyDescent="0.25">
      <c r="A11" s="81" t="s">
        <v>791</v>
      </c>
    </row>
    <row r="12" spans="1:1" ht="21" customHeight="1" x14ac:dyDescent="0.25">
      <c r="A12" s="44" t="s">
        <v>723</v>
      </c>
    </row>
    <row r="13" spans="1:1" x14ac:dyDescent="0.25">
      <c r="A13" s="46" t="s">
        <v>724</v>
      </c>
    </row>
    <row r="14" spans="1:1" ht="273.75" customHeight="1" x14ac:dyDescent="0.25">
      <c r="A14" s="44"/>
    </row>
    <row r="15" spans="1:1" x14ac:dyDescent="0.25">
      <c r="A15" s="44"/>
    </row>
    <row r="16" spans="1:1" x14ac:dyDescent="0.25">
      <c r="A16" s="46" t="s">
        <v>725</v>
      </c>
    </row>
    <row r="17" spans="1:1" ht="285" customHeight="1" x14ac:dyDescent="0.25">
      <c r="A17" s="80"/>
    </row>
    <row r="18" spans="1:1" x14ac:dyDescent="0.25">
      <c r="A18" s="44"/>
    </row>
    <row r="19" spans="1:1" x14ac:dyDescent="0.25">
      <c r="A19" s="44"/>
    </row>
    <row r="20" spans="1:1" x14ac:dyDescent="0.25">
      <c r="A20" s="45" t="s">
        <v>726</v>
      </c>
    </row>
    <row r="21" spans="1:1" ht="60" customHeight="1" x14ac:dyDescent="0.25">
      <c r="A21" s="48" t="s">
        <v>727</v>
      </c>
    </row>
    <row r="22" spans="1:1" x14ac:dyDescent="0.25">
      <c r="A22" s="44"/>
    </row>
    <row r="23" spans="1:1" ht="25.5" x14ac:dyDescent="0.25">
      <c r="A23" s="48" t="s">
        <v>728</v>
      </c>
    </row>
    <row r="24" spans="1:1" x14ac:dyDescent="0.25">
      <c r="A24" s="44"/>
    </row>
    <row r="25" spans="1:1" x14ac:dyDescent="0.25">
      <c r="A25" s="45" t="s">
        <v>729</v>
      </c>
    </row>
    <row r="26" spans="1:1" x14ac:dyDescent="0.25">
      <c r="A26" s="44" t="s">
        <v>730</v>
      </c>
    </row>
    <row r="27" spans="1:1" x14ac:dyDescent="0.25">
      <c r="A27" s="47" t="s">
        <v>731</v>
      </c>
    </row>
    <row r="28" spans="1:1" x14ac:dyDescent="0.25">
      <c r="A28" s="47" t="s">
        <v>732</v>
      </c>
    </row>
    <row r="29" spans="1:1" x14ac:dyDescent="0.25">
      <c r="A29" s="47" t="s">
        <v>733</v>
      </c>
    </row>
    <row r="30" spans="1:1" x14ac:dyDescent="0.25">
      <c r="A30" s="47" t="s">
        <v>734</v>
      </c>
    </row>
    <row r="31" spans="1:1" x14ac:dyDescent="0.25">
      <c r="A31" s="44"/>
    </row>
    <row r="32" spans="1:1" ht="68.25" customHeight="1" x14ac:dyDescent="0.25">
      <c r="A32" s="48" t="s">
        <v>735</v>
      </c>
    </row>
    <row r="33" spans="1:1" x14ac:dyDescent="0.25">
      <c r="A33" s="44"/>
    </row>
    <row r="34" spans="1:1" x14ac:dyDescent="0.25">
      <c r="A34" s="45" t="s">
        <v>736</v>
      </c>
    </row>
    <row r="35" spans="1:1" x14ac:dyDescent="0.25">
      <c r="A35" s="44"/>
    </row>
    <row r="36" spans="1:1" x14ac:dyDescent="0.25">
      <c r="A36" s="47" t="s">
        <v>737</v>
      </c>
    </row>
    <row r="37" spans="1:1" x14ac:dyDescent="0.25">
      <c r="A37" s="47" t="s">
        <v>738</v>
      </c>
    </row>
    <row r="38" spans="1:1" x14ac:dyDescent="0.25">
      <c r="A38" s="44"/>
    </row>
    <row r="39" spans="1:1" ht="32.25" customHeight="1" x14ac:dyDescent="0.25">
      <c r="A39" s="48" t="s">
        <v>739</v>
      </c>
    </row>
    <row r="40" spans="1:1" ht="38.25" x14ac:dyDescent="0.25">
      <c r="A40" s="48" t="s">
        <v>740</v>
      </c>
    </row>
    <row r="41" spans="1:1" x14ac:dyDescent="0.25">
      <c r="A41" s="44"/>
    </row>
    <row r="42" spans="1:1" x14ac:dyDescent="0.25">
      <c r="A42" s="44" t="s">
        <v>741</v>
      </c>
    </row>
    <row r="43" spans="1:1" x14ac:dyDescent="0.25">
      <c r="A43" s="47" t="s">
        <v>742</v>
      </c>
    </row>
    <row r="44" spans="1:1" x14ac:dyDescent="0.25">
      <c r="A44" s="47" t="s">
        <v>743</v>
      </c>
    </row>
    <row r="45" spans="1:1" x14ac:dyDescent="0.25">
      <c r="A45" s="47" t="s">
        <v>744</v>
      </c>
    </row>
    <row r="46" spans="1:1" x14ac:dyDescent="0.25">
      <c r="A46" s="44"/>
    </row>
    <row r="47" spans="1:1" x14ac:dyDescent="0.25">
      <c r="A47" s="45" t="s">
        <v>745</v>
      </c>
    </row>
    <row r="48" spans="1:1" x14ac:dyDescent="0.25">
      <c r="A48" s="44" t="s">
        <v>746</v>
      </c>
    </row>
    <row r="49" spans="1:1" x14ac:dyDescent="0.25">
      <c r="A49" s="47" t="s">
        <v>747</v>
      </c>
    </row>
    <row r="50" spans="1:1" x14ac:dyDescent="0.25">
      <c r="A50" s="47" t="s">
        <v>748</v>
      </c>
    </row>
    <row r="51" spans="1:1" x14ac:dyDescent="0.25">
      <c r="A51" s="47" t="s">
        <v>749</v>
      </c>
    </row>
    <row r="52" spans="1:1" x14ac:dyDescent="0.25">
      <c r="A52" s="47" t="s">
        <v>750</v>
      </c>
    </row>
    <row r="53" spans="1:1" x14ac:dyDescent="0.25">
      <c r="A53" s="47" t="s">
        <v>751</v>
      </c>
    </row>
    <row r="54" spans="1:1" x14ac:dyDescent="0.25">
      <c r="A54" s="44"/>
    </row>
    <row r="55" spans="1:1" ht="41.25" customHeight="1" x14ac:dyDescent="0.25">
      <c r="A55" s="48" t="s">
        <v>792</v>
      </c>
    </row>
    <row r="56" spans="1:1" x14ac:dyDescent="0.25">
      <c r="A56" s="48"/>
    </row>
    <row r="57" spans="1:1" ht="25.5" x14ac:dyDescent="0.25">
      <c r="A57" s="48" t="s">
        <v>752</v>
      </c>
    </row>
    <row r="58" spans="1:1" x14ac:dyDescent="0.25">
      <c r="A58" s="48"/>
    </row>
    <row r="59" spans="1:1" ht="25.5" x14ac:dyDescent="0.25">
      <c r="A59" s="48" t="s">
        <v>753</v>
      </c>
    </row>
    <row r="60" spans="1:1" x14ac:dyDescent="0.25">
      <c r="A60" s="48"/>
    </row>
    <row r="61" spans="1:1" x14ac:dyDescent="0.25">
      <c r="A61" s="82" t="s">
        <v>754</v>
      </c>
    </row>
    <row r="62" spans="1:1" ht="51" x14ac:dyDescent="0.25">
      <c r="A62" s="48" t="s">
        <v>793</v>
      </c>
    </row>
    <row r="63" spans="1:1" x14ac:dyDescent="0.25">
      <c r="A63" s="48"/>
    </row>
    <row r="64" spans="1:1" ht="25.5" x14ac:dyDescent="0.25">
      <c r="A64" s="48" t="s">
        <v>794</v>
      </c>
    </row>
    <row r="65" spans="1:1" x14ac:dyDescent="0.25">
      <c r="A65" s="48"/>
    </row>
    <row r="66" spans="1:1" x14ac:dyDescent="0.25"/>
    <row r="67" spans="1:1" ht="51" hidden="1" x14ac:dyDescent="0.25"/>
    <row r="68" spans="1:1" hidden="1" x14ac:dyDescent="0.25"/>
    <row r="69" spans="1:1" hidden="1" x14ac:dyDescent="0.25"/>
    <row r="70" spans="1:1" hidden="1" x14ac:dyDescent="0.25"/>
    <row r="71" spans="1:1" hidden="1" x14ac:dyDescent="0.25"/>
  </sheetData>
  <hyperlinks>
    <hyperlink ref="A11" r:id="rId1" display="https://www.landbrugsinfo.dk/Oekonomi/produktionsogoekonomistyring/Sider/Noegletal_i_Raadgivningen.aspx"/>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CQ816"/>
  <sheetViews>
    <sheetView zoomScaleNormal="100" workbookViewId="0">
      <pane ySplit="7" topLeftCell="A8" activePane="bottomLeft" state="frozen"/>
      <selection pane="bottomLeft" activeCell="D12" sqref="D12"/>
    </sheetView>
  </sheetViews>
  <sheetFormatPr defaultRowHeight="15" x14ac:dyDescent="0.25"/>
  <cols>
    <col min="1" max="1" width="9.140625" style="27" customWidth="1"/>
    <col min="2" max="2" width="33.140625" style="4" customWidth="1"/>
    <col min="3" max="7" width="12.140625" bestFit="1" customWidth="1"/>
    <col min="8" max="8" width="11.28515625" bestFit="1" customWidth="1"/>
    <col min="9" max="11" width="12.140625" bestFit="1" customWidth="1"/>
    <col min="12" max="12" width="11" bestFit="1" customWidth="1"/>
    <col min="13" max="17" width="12.140625" bestFit="1" customWidth="1"/>
    <col min="18" max="18" width="11" bestFit="1" customWidth="1"/>
    <col min="19" max="19" width="12.140625" bestFit="1" customWidth="1"/>
    <col min="20" max="20" width="11.28515625" bestFit="1" customWidth="1"/>
    <col min="21" max="29" width="12.140625" bestFit="1" customWidth="1"/>
    <col min="30" max="31" width="11.28515625" bestFit="1" customWidth="1"/>
    <col min="32" max="35" width="12.140625" bestFit="1" customWidth="1"/>
    <col min="36" max="37" width="11" bestFit="1" customWidth="1"/>
    <col min="38" max="38" width="12.140625" bestFit="1" customWidth="1"/>
    <col min="39" max="39" width="12.42578125" bestFit="1" customWidth="1"/>
    <col min="40" max="41" width="11.28515625" bestFit="1" customWidth="1"/>
    <col min="42" max="50" width="12.140625" bestFit="1" customWidth="1"/>
    <col min="51" max="51" width="11" bestFit="1" customWidth="1"/>
    <col min="52" max="54" width="12.140625" bestFit="1" customWidth="1"/>
    <col min="55" max="55" width="11.28515625" bestFit="1" customWidth="1"/>
    <col min="56" max="61" width="12.140625" bestFit="1" customWidth="1"/>
    <col min="62" max="63" width="11.28515625" bestFit="1" customWidth="1"/>
    <col min="64" max="64" width="12.42578125" bestFit="1" customWidth="1"/>
    <col min="65" max="69" width="12.140625" bestFit="1" customWidth="1"/>
    <col min="70" max="71" width="11.28515625" bestFit="1" customWidth="1"/>
    <col min="72" max="76" width="12.140625" bestFit="1" customWidth="1"/>
    <col min="77" max="77" width="11.28515625" bestFit="1" customWidth="1"/>
    <col min="78" max="78" width="12.140625" bestFit="1" customWidth="1"/>
    <col min="79" max="79" width="12.42578125" bestFit="1" customWidth="1"/>
    <col min="80" max="82" width="12.140625" bestFit="1" customWidth="1"/>
    <col min="83" max="83" width="11" bestFit="1" customWidth="1"/>
    <col min="84" max="89" width="12.140625" bestFit="1" customWidth="1"/>
  </cols>
  <sheetData>
    <row r="1" spans="1:95" s="27" customFormat="1" x14ac:dyDescent="0.25">
      <c r="B1" s="28"/>
      <c r="C1" s="71">
        <f>C10</f>
        <v>5320</v>
      </c>
      <c r="D1" s="71">
        <f>D10</f>
        <v>0</v>
      </c>
      <c r="E1" s="71">
        <f t="shared" ref="E1:BP1" si="0">E10</f>
        <v>0</v>
      </c>
      <c r="F1" s="71">
        <f t="shared" si="0"/>
        <v>0</v>
      </c>
      <c r="G1" s="71">
        <f t="shared" si="0"/>
        <v>0</v>
      </c>
      <c r="H1" s="71">
        <f t="shared" si="0"/>
        <v>0</v>
      </c>
      <c r="I1" s="71">
        <f t="shared" si="0"/>
        <v>0</v>
      </c>
      <c r="J1" s="71">
        <f t="shared" si="0"/>
        <v>0</v>
      </c>
      <c r="K1" s="71">
        <f t="shared" si="0"/>
        <v>0</v>
      </c>
      <c r="L1" s="71">
        <f t="shared" si="0"/>
        <v>0</v>
      </c>
      <c r="M1" s="71">
        <f t="shared" si="0"/>
        <v>0</v>
      </c>
      <c r="N1" s="71">
        <f t="shared" si="0"/>
        <v>0</v>
      </c>
      <c r="O1" s="71">
        <f t="shared" si="0"/>
        <v>0</v>
      </c>
      <c r="P1" s="71">
        <f t="shared" si="0"/>
        <v>0</v>
      </c>
      <c r="Q1" s="71">
        <f t="shared" si="0"/>
        <v>0</v>
      </c>
      <c r="R1" s="71">
        <f t="shared" si="0"/>
        <v>0</v>
      </c>
      <c r="S1" s="71">
        <f t="shared" si="0"/>
        <v>0</v>
      </c>
      <c r="T1" s="71">
        <f t="shared" si="0"/>
        <v>0</v>
      </c>
      <c r="U1" s="71">
        <f t="shared" si="0"/>
        <v>0</v>
      </c>
      <c r="V1" s="71">
        <f t="shared" si="0"/>
        <v>0</v>
      </c>
      <c r="W1" s="71">
        <f t="shared" si="0"/>
        <v>0</v>
      </c>
      <c r="X1" s="71">
        <f t="shared" si="0"/>
        <v>0</v>
      </c>
      <c r="Y1" s="71">
        <f t="shared" si="0"/>
        <v>0</v>
      </c>
      <c r="Z1" s="71">
        <f t="shared" si="0"/>
        <v>0</v>
      </c>
      <c r="AA1" s="71">
        <f t="shared" si="0"/>
        <v>0</v>
      </c>
      <c r="AB1" s="71">
        <f t="shared" si="0"/>
        <v>0</v>
      </c>
      <c r="AC1" s="71">
        <f t="shared" si="0"/>
        <v>0</v>
      </c>
      <c r="AD1" s="71">
        <f t="shared" si="0"/>
        <v>0</v>
      </c>
      <c r="AE1" s="71">
        <f t="shared" si="0"/>
        <v>0</v>
      </c>
      <c r="AF1" s="71">
        <f t="shared" si="0"/>
        <v>0</v>
      </c>
      <c r="AG1" s="71">
        <f t="shared" si="0"/>
        <v>0</v>
      </c>
      <c r="AH1" s="71">
        <f t="shared" si="0"/>
        <v>0</v>
      </c>
      <c r="AI1" s="71">
        <f t="shared" si="0"/>
        <v>0</v>
      </c>
      <c r="AJ1" s="71">
        <f t="shared" si="0"/>
        <v>0</v>
      </c>
      <c r="AK1" s="71">
        <f t="shared" si="0"/>
        <v>0</v>
      </c>
      <c r="AL1" s="71">
        <f t="shared" si="0"/>
        <v>0</v>
      </c>
      <c r="AM1" s="71">
        <f t="shared" si="0"/>
        <v>0</v>
      </c>
      <c r="AN1" s="71">
        <f t="shared" si="0"/>
        <v>0</v>
      </c>
      <c r="AO1" s="71">
        <f t="shared" si="0"/>
        <v>0</v>
      </c>
      <c r="AP1" s="71">
        <f t="shared" si="0"/>
        <v>0</v>
      </c>
      <c r="AQ1" s="71">
        <f t="shared" si="0"/>
        <v>0</v>
      </c>
      <c r="AR1" s="71">
        <f t="shared" si="0"/>
        <v>0</v>
      </c>
      <c r="AS1" s="71">
        <f t="shared" si="0"/>
        <v>0</v>
      </c>
      <c r="AT1" s="71">
        <f t="shared" si="0"/>
        <v>0</v>
      </c>
      <c r="AU1" s="71">
        <f t="shared" si="0"/>
        <v>0</v>
      </c>
      <c r="AV1" s="71">
        <f t="shared" si="0"/>
        <v>0</v>
      </c>
      <c r="AW1" s="71">
        <f t="shared" si="0"/>
        <v>0</v>
      </c>
      <c r="AX1" s="71">
        <f t="shared" si="0"/>
        <v>0</v>
      </c>
      <c r="AY1" s="71">
        <f t="shared" si="0"/>
        <v>0</v>
      </c>
      <c r="AZ1" s="71">
        <f t="shared" si="0"/>
        <v>0</v>
      </c>
      <c r="BA1" s="71">
        <f t="shared" si="0"/>
        <v>0</v>
      </c>
      <c r="BB1" s="71">
        <f t="shared" si="0"/>
        <v>0</v>
      </c>
      <c r="BC1" s="71">
        <f t="shared" si="0"/>
        <v>0</v>
      </c>
      <c r="BD1" s="71">
        <f t="shared" si="0"/>
        <v>0</v>
      </c>
      <c r="BE1" s="71">
        <f t="shared" si="0"/>
        <v>0</v>
      </c>
      <c r="BF1" s="71">
        <f t="shared" si="0"/>
        <v>0</v>
      </c>
      <c r="BG1" s="71">
        <f t="shared" si="0"/>
        <v>0</v>
      </c>
      <c r="BH1" s="71">
        <f t="shared" si="0"/>
        <v>0</v>
      </c>
      <c r="BI1" s="71">
        <f t="shared" si="0"/>
        <v>0</v>
      </c>
      <c r="BJ1" s="71">
        <f t="shared" si="0"/>
        <v>0</v>
      </c>
      <c r="BK1" s="71">
        <f t="shared" si="0"/>
        <v>0</v>
      </c>
      <c r="BL1" s="71">
        <f t="shared" si="0"/>
        <v>0</v>
      </c>
      <c r="BM1" s="71">
        <f t="shared" si="0"/>
        <v>0</v>
      </c>
      <c r="BN1" s="71">
        <f t="shared" si="0"/>
        <v>0</v>
      </c>
      <c r="BO1" s="71">
        <f t="shared" si="0"/>
        <v>0</v>
      </c>
      <c r="BP1" s="71">
        <f t="shared" si="0"/>
        <v>0</v>
      </c>
      <c r="BQ1" s="71">
        <f t="shared" ref="BQ1:CQ1" si="1">BQ10</f>
        <v>0</v>
      </c>
      <c r="BR1" s="71">
        <f t="shared" si="1"/>
        <v>0</v>
      </c>
      <c r="BS1" s="71">
        <f t="shared" si="1"/>
        <v>0</v>
      </c>
      <c r="BT1" s="71">
        <f t="shared" si="1"/>
        <v>0</v>
      </c>
      <c r="BU1" s="71">
        <f t="shared" si="1"/>
        <v>0</v>
      </c>
      <c r="BV1" s="71">
        <f t="shared" si="1"/>
        <v>0</v>
      </c>
      <c r="BW1" s="71">
        <f t="shared" si="1"/>
        <v>0</v>
      </c>
      <c r="BX1" s="71">
        <f t="shared" si="1"/>
        <v>0</v>
      </c>
      <c r="BY1" s="71">
        <f t="shared" si="1"/>
        <v>0</v>
      </c>
      <c r="BZ1" s="71">
        <f t="shared" si="1"/>
        <v>0</v>
      </c>
      <c r="CA1" s="71">
        <f t="shared" si="1"/>
        <v>0</v>
      </c>
      <c r="CB1" s="71">
        <f t="shared" si="1"/>
        <v>0</v>
      </c>
      <c r="CC1" s="71">
        <f t="shared" si="1"/>
        <v>0</v>
      </c>
      <c r="CD1" s="71">
        <f t="shared" si="1"/>
        <v>0</v>
      </c>
      <c r="CE1" s="71">
        <f t="shared" si="1"/>
        <v>0</v>
      </c>
      <c r="CF1" s="71">
        <f t="shared" si="1"/>
        <v>0</v>
      </c>
      <c r="CG1" s="71">
        <f t="shared" si="1"/>
        <v>0</v>
      </c>
      <c r="CH1" s="71">
        <f t="shared" si="1"/>
        <v>0</v>
      </c>
      <c r="CI1" s="71">
        <f t="shared" si="1"/>
        <v>0</v>
      </c>
      <c r="CJ1" s="71">
        <f t="shared" si="1"/>
        <v>0</v>
      </c>
      <c r="CK1" s="71">
        <f t="shared" si="1"/>
        <v>0</v>
      </c>
      <c r="CL1" s="71">
        <f t="shared" si="1"/>
        <v>0</v>
      </c>
      <c r="CM1" s="71">
        <f t="shared" si="1"/>
        <v>0</v>
      </c>
      <c r="CN1" s="71">
        <f t="shared" si="1"/>
        <v>0</v>
      </c>
      <c r="CO1" s="71">
        <f t="shared" si="1"/>
        <v>0</v>
      </c>
      <c r="CP1" s="71">
        <f t="shared" si="1"/>
        <v>0</v>
      </c>
      <c r="CQ1" s="71">
        <f t="shared" si="1"/>
        <v>0</v>
      </c>
    </row>
    <row r="2" spans="1:95" x14ac:dyDescent="0.25">
      <c r="B2" t="s">
        <v>715</v>
      </c>
    </row>
    <row r="3" spans="1:95" x14ac:dyDescent="0.25">
      <c r="B3" t="s">
        <v>716</v>
      </c>
    </row>
    <row r="4" spans="1:95" x14ac:dyDescent="0.25">
      <c r="B4" t="s">
        <v>717</v>
      </c>
    </row>
    <row r="5" spans="1:95" ht="23.25" x14ac:dyDescent="0.35">
      <c r="B5" s="23"/>
    </row>
    <row r="6" spans="1:95" s="4" customFormat="1" ht="30" x14ac:dyDescent="0.25">
      <c r="A6" s="28">
        <f>COUNTIF($B$6:B6,B6)</f>
        <v>1</v>
      </c>
      <c r="B6" s="24" t="s">
        <v>96</v>
      </c>
      <c r="C6" s="7" t="s">
        <v>97</v>
      </c>
      <c r="D6" s="7" t="s">
        <v>693</v>
      </c>
      <c r="E6" s="7" t="s">
        <v>605</v>
      </c>
      <c r="F6" s="7" t="s">
        <v>606</v>
      </c>
      <c r="G6" s="7" t="s">
        <v>607</v>
      </c>
      <c r="H6" s="7" t="s">
        <v>608</v>
      </c>
      <c r="I6" s="7" t="s">
        <v>609</v>
      </c>
      <c r="J6" s="7" t="s">
        <v>610</v>
      </c>
      <c r="K6" s="7" t="s">
        <v>611</v>
      </c>
      <c r="L6" s="7" t="s">
        <v>612</v>
      </c>
      <c r="M6" s="7" t="s">
        <v>613</v>
      </c>
      <c r="N6" s="7" t="s">
        <v>614</v>
      </c>
      <c r="O6" s="7" t="s">
        <v>615</v>
      </c>
      <c r="P6" s="7" t="s">
        <v>616</v>
      </c>
      <c r="Q6" s="7" t="s">
        <v>617</v>
      </c>
      <c r="R6" s="7" t="s">
        <v>618</v>
      </c>
      <c r="S6" s="7" t="s">
        <v>619</v>
      </c>
      <c r="T6" s="7" t="s">
        <v>620</v>
      </c>
      <c r="U6" s="7" t="s">
        <v>621</v>
      </c>
      <c r="V6" s="7" t="s">
        <v>622</v>
      </c>
      <c r="W6" s="7" t="s">
        <v>623</v>
      </c>
      <c r="X6" s="7" t="s">
        <v>624</v>
      </c>
      <c r="Y6" s="7" t="s">
        <v>625</v>
      </c>
      <c r="Z6" s="7" t="s">
        <v>626</v>
      </c>
      <c r="AA6" s="7" t="s">
        <v>627</v>
      </c>
      <c r="AB6" s="7" t="s">
        <v>628</v>
      </c>
      <c r="AC6" s="7" t="s">
        <v>629</v>
      </c>
      <c r="AD6" s="7" t="s">
        <v>630</v>
      </c>
      <c r="AE6" s="7" t="s">
        <v>631</v>
      </c>
      <c r="AF6" s="7" t="s">
        <v>632</v>
      </c>
      <c r="AG6" s="7" t="s">
        <v>633</v>
      </c>
      <c r="AH6" s="7" t="s">
        <v>634</v>
      </c>
      <c r="AI6" s="7" t="s">
        <v>635</v>
      </c>
      <c r="AJ6" s="7" t="s">
        <v>636</v>
      </c>
      <c r="AK6" s="7" t="s">
        <v>637</v>
      </c>
      <c r="AL6" s="7" t="s">
        <v>638</v>
      </c>
      <c r="AM6" s="7" t="s">
        <v>639</v>
      </c>
      <c r="AN6" s="7" t="s">
        <v>640</v>
      </c>
      <c r="AO6" s="7" t="s">
        <v>641</v>
      </c>
      <c r="AP6" s="7" t="s">
        <v>642</v>
      </c>
      <c r="AQ6" s="7" t="s">
        <v>643</v>
      </c>
      <c r="AR6" s="7" t="s">
        <v>644</v>
      </c>
      <c r="AS6" s="7" t="s">
        <v>645</v>
      </c>
      <c r="AT6" s="7" t="s">
        <v>646</v>
      </c>
      <c r="AU6" s="7" t="s">
        <v>647</v>
      </c>
      <c r="AV6" s="7" t="s">
        <v>648</v>
      </c>
      <c r="AW6" s="7" t="s">
        <v>649</v>
      </c>
      <c r="AX6" s="7" t="s">
        <v>650</v>
      </c>
      <c r="AY6" s="7" t="s">
        <v>651</v>
      </c>
      <c r="AZ6" s="7" t="s">
        <v>652</v>
      </c>
      <c r="BA6" s="7" t="s">
        <v>653</v>
      </c>
      <c r="BB6" s="7" t="s">
        <v>654</v>
      </c>
      <c r="BC6" s="7" t="s">
        <v>655</v>
      </c>
      <c r="BD6" s="7" t="s">
        <v>656</v>
      </c>
      <c r="BE6" s="7" t="s">
        <v>657</v>
      </c>
      <c r="BF6" s="7" t="s">
        <v>658</v>
      </c>
      <c r="BG6" s="7" t="s">
        <v>659</v>
      </c>
      <c r="BH6" s="7" t="s">
        <v>660</v>
      </c>
      <c r="BI6" s="7" t="s">
        <v>661</v>
      </c>
      <c r="BJ6" s="7" t="s">
        <v>662</v>
      </c>
      <c r="BK6" s="7" t="s">
        <v>663</v>
      </c>
      <c r="BL6" s="7" t="s">
        <v>664</v>
      </c>
      <c r="BM6" s="7" t="s">
        <v>665</v>
      </c>
      <c r="BN6" s="7" t="s">
        <v>666</v>
      </c>
      <c r="BO6" s="7" t="s">
        <v>667</v>
      </c>
      <c r="BP6" s="7" t="s">
        <v>668</v>
      </c>
      <c r="BQ6" s="7" t="s">
        <v>669</v>
      </c>
      <c r="BR6" s="7" t="s">
        <v>670</v>
      </c>
      <c r="BS6" s="7" t="s">
        <v>671</v>
      </c>
      <c r="BT6" s="7" t="s">
        <v>672</v>
      </c>
      <c r="BU6" s="7" t="s">
        <v>673</v>
      </c>
      <c r="BV6" s="7" t="s">
        <v>674</v>
      </c>
      <c r="BW6" s="7" t="s">
        <v>675</v>
      </c>
      <c r="BX6" s="7" t="s">
        <v>676</v>
      </c>
      <c r="BY6" s="7" t="s">
        <v>677</v>
      </c>
      <c r="BZ6" s="7" t="s">
        <v>678</v>
      </c>
      <c r="CA6" s="7" t="s">
        <v>679</v>
      </c>
      <c r="CB6" s="7" t="s">
        <v>680</v>
      </c>
      <c r="CC6" s="7" t="s">
        <v>681</v>
      </c>
      <c r="CD6" s="7" t="s">
        <v>682</v>
      </c>
      <c r="CE6" s="7" t="s">
        <v>683</v>
      </c>
      <c r="CF6" s="7" t="s">
        <v>684</v>
      </c>
      <c r="CG6" s="7" t="s">
        <v>685</v>
      </c>
      <c r="CH6" s="7" t="s">
        <v>686</v>
      </c>
      <c r="CI6" s="7" t="s">
        <v>687</v>
      </c>
      <c r="CJ6" s="7" t="s">
        <v>688</v>
      </c>
      <c r="CK6" s="7" t="s">
        <v>689</v>
      </c>
      <c r="CL6" s="7" t="s">
        <v>690</v>
      </c>
      <c r="CM6" s="7" t="s">
        <v>691</v>
      </c>
    </row>
    <row r="7" spans="1:95" s="4" customFormat="1" x14ac:dyDescent="0.25">
      <c r="A7" s="28">
        <f>COUNTIF($B$6:B7,B7)</f>
        <v>1</v>
      </c>
      <c r="B7" s="24" t="s">
        <v>0</v>
      </c>
      <c r="C7" s="8">
        <v>2013</v>
      </c>
      <c r="D7" s="8">
        <v>2013</v>
      </c>
      <c r="E7" s="8">
        <v>2013</v>
      </c>
      <c r="F7" s="8">
        <v>2013</v>
      </c>
      <c r="G7" s="8">
        <v>2013</v>
      </c>
      <c r="H7" s="8">
        <v>2013</v>
      </c>
      <c r="I7" s="8">
        <v>2013</v>
      </c>
      <c r="J7" s="8">
        <v>2013</v>
      </c>
      <c r="K7" s="8">
        <v>2013</v>
      </c>
      <c r="L7" s="8">
        <v>2013</v>
      </c>
      <c r="M7" s="8">
        <v>2013</v>
      </c>
      <c r="N7" s="8">
        <v>2013</v>
      </c>
      <c r="O7" s="8">
        <v>2013</v>
      </c>
      <c r="P7" s="8">
        <v>2013</v>
      </c>
      <c r="Q7" s="8">
        <v>2013</v>
      </c>
      <c r="R7" s="8">
        <v>2013</v>
      </c>
      <c r="S7" s="8">
        <v>2013</v>
      </c>
      <c r="T7" s="8">
        <v>2013</v>
      </c>
      <c r="U7" s="8">
        <v>2013</v>
      </c>
      <c r="V7" s="8">
        <v>2013</v>
      </c>
      <c r="W7" s="8">
        <v>2013</v>
      </c>
      <c r="X7" s="8">
        <v>2013</v>
      </c>
      <c r="Y7" s="8">
        <v>2013</v>
      </c>
      <c r="Z7" s="8">
        <v>2013</v>
      </c>
      <c r="AA7" s="8">
        <v>2013</v>
      </c>
      <c r="AB7" s="8">
        <v>2013</v>
      </c>
      <c r="AC7" s="8">
        <v>2013</v>
      </c>
      <c r="AD7" s="8">
        <v>2013</v>
      </c>
      <c r="AE7" s="8">
        <v>2013</v>
      </c>
      <c r="AF7" s="8">
        <v>2013</v>
      </c>
      <c r="AG7" s="8">
        <v>2013</v>
      </c>
      <c r="AH7" s="8">
        <v>2013</v>
      </c>
      <c r="AI7" s="8">
        <v>2013</v>
      </c>
      <c r="AJ7" s="8">
        <v>2013</v>
      </c>
      <c r="AK7" s="8">
        <v>2013</v>
      </c>
      <c r="AL7" s="8">
        <v>2013</v>
      </c>
      <c r="AM7" s="8">
        <v>2013</v>
      </c>
      <c r="AN7" s="8">
        <v>2013</v>
      </c>
      <c r="AO7" s="8">
        <v>2013</v>
      </c>
      <c r="AP7" s="8">
        <v>2013</v>
      </c>
      <c r="AQ7" s="8">
        <v>2013</v>
      </c>
      <c r="AR7" s="8">
        <v>2013</v>
      </c>
      <c r="AS7" s="8">
        <v>2013</v>
      </c>
      <c r="AT7" s="8">
        <v>2013</v>
      </c>
      <c r="AU7" s="8">
        <v>2013</v>
      </c>
      <c r="AV7" s="8">
        <v>2013</v>
      </c>
      <c r="AW7" s="8">
        <v>2013</v>
      </c>
      <c r="AX7" s="8">
        <v>2013</v>
      </c>
      <c r="AY7" s="8">
        <v>2013</v>
      </c>
      <c r="AZ7" s="8">
        <v>2013</v>
      </c>
      <c r="BA7" s="8">
        <v>2013</v>
      </c>
      <c r="BB7" s="8">
        <v>2013</v>
      </c>
      <c r="BC7" s="8">
        <v>2013</v>
      </c>
      <c r="BD7" s="8">
        <v>2013</v>
      </c>
      <c r="BE7" s="8">
        <v>2013</v>
      </c>
      <c r="BF7" s="8">
        <v>2013</v>
      </c>
      <c r="BG7" s="8">
        <v>2013</v>
      </c>
      <c r="BH7" s="8">
        <v>2013</v>
      </c>
      <c r="BI7" s="8">
        <v>2013</v>
      </c>
      <c r="BJ7" s="8">
        <v>2013</v>
      </c>
      <c r="BK7" s="8">
        <v>2013</v>
      </c>
      <c r="BL7" s="8">
        <v>2013</v>
      </c>
      <c r="BM7" s="8">
        <v>2013</v>
      </c>
      <c r="BN7" s="8">
        <v>2013</v>
      </c>
      <c r="BO7" s="8">
        <v>2013</v>
      </c>
      <c r="BP7" s="8">
        <v>2013</v>
      </c>
      <c r="BQ7" s="8">
        <v>2013</v>
      </c>
      <c r="BR7" s="8">
        <v>2013</v>
      </c>
      <c r="BS7" s="8">
        <v>2013</v>
      </c>
      <c r="BT7" s="8">
        <v>2013</v>
      </c>
      <c r="BU7" s="8">
        <v>2013</v>
      </c>
      <c r="BV7" s="8">
        <v>2013</v>
      </c>
      <c r="BW7" s="8">
        <v>2013</v>
      </c>
      <c r="BX7" s="8">
        <v>2013</v>
      </c>
      <c r="BY7" s="8">
        <v>2013</v>
      </c>
      <c r="BZ7" s="8">
        <v>2013</v>
      </c>
      <c r="CA7" s="8">
        <v>2013</v>
      </c>
      <c r="CB7" s="8">
        <v>2013</v>
      </c>
      <c r="CC7" s="8">
        <v>2013</v>
      </c>
      <c r="CD7" s="8">
        <v>2013</v>
      </c>
      <c r="CE7" s="8">
        <v>2013</v>
      </c>
      <c r="CF7" s="8">
        <v>2013</v>
      </c>
      <c r="CG7" s="8">
        <v>2013</v>
      </c>
      <c r="CH7" s="8">
        <v>2013</v>
      </c>
      <c r="CI7" s="8">
        <v>2013</v>
      </c>
      <c r="CJ7" s="8">
        <v>2013</v>
      </c>
      <c r="CK7" s="8">
        <v>2013</v>
      </c>
      <c r="CL7" s="8">
        <v>2013</v>
      </c>
      <c r="CM7" s="8">
        <v>2013</v>
      </c>
    </row>
    <row r="8" spans="1:95" s="4" customFormat="1" x14ac:dyDescent="0.25">
      <c r="A8" s="28">
        <f>COUNTIF($B$6:B8,B8)</f>
        <v>1</v>
      </c>
      <c r="B8" s="24" t="s">
        <v>98</v>
      </c>
      <c r="C8" s="9">
        <v>86</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row>
    <row r="9" spans="1:95" s="4" customFormat="1" x14ac:dyDescent="0.25">
      <c r="A9" s="28">
        <f>COUNTIF($B$6:B9,B9)</f>
        <v>1</v>
      </c>
      <c r="B9" s="24" t="s">
        <v>99</v>
      </c>
      <c r="C9" s="9">
        <v>0</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row>
    <row r="10" spans="1:95" s="4" customFormat="1" x14ac:dyDescent="0.25">
      <c r="A10" s="28">
        <f>COUNTIF($B$6:B10,B10)</f>
        <v>1</v>
      </c>
      <c r="B10" s="24" t="s">
        <v>1</v>
      </c>
      <c r="C10" s="10">
        <v>5320</v>
      </c>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9"/>
      <c r="CM10" s="9"/>
    </row>
    <row r="11" spans="1:95" s="4" customFormat="1" x14ac:dyDescent="0.25">
      <c r="A11" s="28">
        <f>COUNTIF($B$6:B11,B11)</f>
        <v>1</v>
      </c>
      <c r="B11" s="24" t="s">
        <v>2</v>
      </c>
      <c r="C11" s="9">
        <v>187</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row>
    <row r="12" spans="1:95" s="4" customFormat="1" x14ac:dyDescent="0.25">
      <c r="A12" s="28">
        <f>COUNTIF($B$6:B12,B12)</f>
        <v>1</v>
      </c>
      <c r="B12" s="24" t="s">
        <v>100</v>
      </c>
      <c r="C12" s="9">
        <v>0</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row>
    <row r="13" spans="1:95" s="4" customFormat="1" x14ac:dyDescent="0.25">
      <c r="A13" s="28">
        <f>COUNTIF($B$6:B13,B13)</f>
        <v>1</v>
      </c>
      <c r="B13" s="24" t="s">
        <v>3</v>
      </c>
      <c r="C13" s="9">
        <v>284</v>
      </c>
      <c r="D13" s="9"/>
      <c r="E13" s="9"/>
      <c r="F13" s="9"/>
      <c r="G13" s="9"/>
      <c r="H13" s="9"/>
      <c r="I13" s="9"/>
      <c r="J13" s="9"/>
      <c r="K13" s="9"/>
      <c r="L13" s="9"/>
      <c r="M13" s="10"/>
      <c r="N13" s="9"/>
      <c r="O13" s="9"/>
      <c r="P13" s="9"/>
      <c r="Q13" s="9"/>
      <c r="R13" s="9"/>
      <c r="S13" s="9"/>
      <c r="T13" s="9"/>
      <c r="U13" s="9"/>
      <c r="V13" s="9"/>
      <c r="W13" s="9"/>
      <c r="X13" s="9"/>
      <c r="Y13" s="9"/>
      <c r="Z13" s="9"/>
      <c r="AA13" s="9"/>
      <c r="AB13" s="9"/>
      <c r="AC13" s="10"/>
      <c r="AD13" s="9"/>
      <c r="AE13" s="9"/>
      <c r="AF13" s="9"/>
      <c r="AG13" s="9"/>
      <c r="AH13" s="10"/>
      <c r="AI13" s="9"/>
      <c r="AJ13" s="9"/>
      <c r="AK13" s="9"/>
      <c r="AL13" s="9"/>
      <c r="AM13" s="10"/>
      <c r="AN13" s="9"/>
      <c r="AO13" s="9"/>
      <c r="AP13" s="9"/>
      <c r="AQ13" s="9"/>
      <c r="AR13" s="9"/>
      <c r="AS13" s="9"/>
      <c r="AT13" s="9"/>
      <c r="AU13" s="9"/>
      <c r="AV13" s="9"/>
      <c r="AW13" s="9"/>
      <c r="AX13" s="10"/>
      <c r="AY13" s="9"/>
      <c r="AZ13" s="9"/>
      <c r="BA13" s="9"/>
      <c r="BB13" s="10"/>
      <c r="BC13" s="9"/>
      <c r="BD13" s="9"/>
      <c r="BE13" s="9"/>
      <c r="BF13" s="9"/>
      <c r="BG13" s="9"/>
      <c r="BH13" s="9"/>
      <c r="BI13" s="9"/>
      <c r="BJ13" s="9"/>
      <c r="BK13" s="9"/>
      <c r="BL13" s="9"/>
      <c r="BM13" s="9"/>
      <c r="BN13" s="9"/>
      <c r="BO13" s="9"/>
      <c r="BP13" s="9"/>
      <c r="BQ13" s="9"/>
      <c r="BR13" s="9"/>
      <c r="BS13" s="9"/>
      <c r="BT13" s="9"/>
      <c r="BU13" s="9"/>
      <c r="BV13" s="10"/>
      <c r="BW13" s="10"/>
      <c r="BX13" s="9"/>
      <c r="BY13" s="9"/>
      <c r="BZ13" s="9"/>
      <c r="CA13" s="9"/>
      <c r="CB13" s="9"/>
      <c r="CC13" s="9"/>
      <c r="CD13" s="9"/>
      <c r="CE13" s="9"/>
      <c r="CF13" s="9"/>
      <c r="CG13" s="9"/>
      <c r="CH13" s="9"/>
      <c r="CI13" s="9"/>
      <c r="CJ13" s="9"/>
      <c r="CK13" s="9"/>
      <c r="CL13" s="9"/>
      <c r="CM13" s="9"/>
    </row>
    <row r="14" spans="1:95" s="4" customFormat="1" x14ac:dyDescent="0.25">
      <c r="A14" s="28">
        <f>COUNTIF($B$6:B14,B14)</f>
        <v>1</v>
      </c>
      <c r="B14" s="24" t="s">
        <v>4</v>
      </c>
      <c r="C14" s="10">
        <v>4909</v>
      </c>
      <c r="D14" s="9"/>
      <c r="E14" s="10"/>
      <c r="F14" s="10"/>
      <c r="G14" s="10"/>
      <c r="H14" s="10"/>
      <c r="I14" s="10"/>
      <c r="J14" s="10"/>
      <c r="K14" s="10"/>
      <c r="L14" s="10"/>
      <c r="M14" s="10"/>
      <c r="N14" s="9"/>
      <c r="O14" s="10"/>
      <c r="P14" s="10"/>
      <c r="Q14" s="9"/>
      <c r="R14" s="9"/>
      <c r="S14" s="10"/>
      <c r="T14" s="10"/>
      <c r="U14" s="10"/>
      <c r="V14" s="10"/>
      <c r="W14" s="10"/>
      <c r="X14" s="9"/>
      <c r="Y14" s="9"/>
      <c r="Z14" s="10"/>
      <c r="AA14" s="10"/>
      <c r="AB14" s="10"/>
      <c r="AC14" s="9"/>
      <c r="AD14" s="10"/>
      <c r="AE14" s="9"/>
      <c r="AF14" s="10"/>
      <c r="AG14" s="9"/>
      <c r="AH14" s="9"/>
      <c r="AI14" s="10"/>
      <c r="AJ14" s="10"/>
      <c r="AK14" s="10"/>
      <c r="AL14" s="10"/>
      <c r="AM14" s="10"/>
      <c r="AN14" s="10"/>
      <c r="AO14" s="10"/>
      <c r="AP14" s="10"/>
      <c r="AQ14" s="10"/>
      <c r="AR14" s="9"/>
      <c r="AS14" s="9"/>
      <c r="AT14" s="10"/>
      <c r="AU14" s="10"/>
      <c r="AV14" s="9"/>
      <c r="AW14" s="10"/>
      <c r="AX14" s="9"/>
      <c r="AY14" s="10"/>
      <c r="AZ14" s="10"/>
      <c r="BA14" s="9"/>
      <c r="BB14" s="9"/>
      <c r="BC14" s="10"/>
      <c r="BD14" s="10"/>
      <c r="BE14" s="10"/>
      <c r="BF14" s="10"/>
      <c r="BG14" s="10"/>
      <c r="BH14" s="10"/>
      <c r="BI14" s="9"/>
      <c r="BJ14" s="10"/>
      <c r="BK14" s="10"/>
      <c r="BL14" s="10"/>
      <c r="BM14" s="10"/>
      <c r="BN14" s="10"/>
      <c r="BO14" s="10"/>
      <c r="BP14" s="10"/>
      <c r="BQ14" s="10"/>
      <c r="BR14" s="10"/>
      <c r="BS14" s="9"/>
      <c r="BT14" s="10"/>
      <c r="BU14" s="10"/>
      <c r="BV14" s="10"/>
      <c r="BW14" s="10"/>
      <c r="BX14" s="9"/>
      <c r="BY14" s="10"/>
      <c r="BZ14" s="10"/>
      <c r="CA14" s="10"/>
      <c r="CB14" s="10"/>
      <c r="CC14" s="10"/>
      <c r="CD14" s="9"/>
      <c r="CE14" s="10"/>
      <c r="CF14" s="10"/>
      <c r="CG14" s="9"/>
      <c r="CH14" s="10"/>
      <c r="CI14" s="10"/>
      <c r="CJ14" s="10"/>
      <c r="CK14" s="9"/>
      <c r="CL14" s="9"/>
      <c r="CM14" s="9"/>
    </row>
    <row r="15" spans="1:95" s="4" customFormat="1" x14ac:dyDescent="0.25">
      <c r="A15" s="28">
        <f>COUNTIF($B$6:B15,B15)</f>
        <v>1</v>
      </c>
      <c r="B15" s="24" t="s">
        <v>101</v>
      </c>
      <c r="C15" s="9">
        <v>0</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row>
    <row r="16" spans="1:95" s="4" customFormat="1" x14ac:dyDescent="0.25">
      <c r="A16" s="28">
        <f>COUNTIF($B$6:B16,B16)</f>
        <v>1</v>
      </c>
      <c r="B16" s="24" t="s">
        <v>102</v>
      </c>
      <c r="C16" s="9">
        <v>261</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row>
    <row r="17" spans="1:91" s="4" customFormat="1" x14ac:dyDescent="0.25">
      <c r="A17" s="28">
        <f>COUNTIF($B$6:B17,B17)</f>
        <v>1</v>
      </c>
      <c r="B17" s="24" t="s">
        <v>103</v>
      </c>
      <c r="C17" s="10">
        <v>6076</v>
      </c>
      <c r="D17" s="10"/>
      <c r="E17" s="10"/>
      <c r="F17" s="10"/>
      <c r="G17" s="10"/>
      <c r="H17" s="10"/>
      <c r="I17" s="10"/>
      <c r="J17" s="10"/>
      <c r="K17" s="10"/>
      <c r="L17" s="10"/>
      <c r="M17" s="10"/>
      <c r="N17" s="10"/>
      <c r="O17" s="10"/>
      <c r="P17" s="10"/>
      <c r="Q17" s="10"/>
      <c r="R17" s="9"/>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9"/>
      <c r="CM17" s="9"/>
    </row>
    <row r="18" spans="1:91" s="4" customFormat="1" x14ac:dyDescent="0.25">
      <c r="A18" s="28">
        <f>COUNTIF($B$6:B18,B18)</f>
        <v>0</v>
      </c>
      <c r="B18" s="24"/>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row>
    <row r="19" spans="1:91" s="4" customFormat="1" x14ac:dyDescent="0.25">
      <c r="A19" s="28">
        <f>COUNTIF($B$6:B19,B19)</f>
        <v>1</v>
      </c>
      <c r="B19" s="24" t="s">
        <v>104</v>
      </c>
      <c r="C19" s="10">
        <v>1961007</v>
      </c>
      <c r="D19" s="10"/>
      <c r="E19" s="10"/>
      <c r="F19" s="10"/>
      <c r="G19" s="10"/>
      <c r="H19" s="9"/>
      <c r="I19" s="10"/>
      <c r="J19" s="10"/>
      <c r="K19" s="10"/>
      <c r="L19" s="10"/>
      <c r="M19" s="10"/>
      <c r="N19" s="11"/>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9"/>
      <c r="AS19" s="10"/>
      <c r="AT19" s="10"/>
      <c r="AU19" s="10"/>
      <c r="AV19" s="10"/>
      <c r="AW19" s="10"/>
      <c r="AX19" s="10"/>
      <c r="AY19" s="9"/>
      <c r="AZ19" s="10"/>
      <c r="BA19" s="10"/>
      <c r="BB19" s="10"/>
      <c r="BC19" s="10"/>
      <c r="BD19" s="11"/>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9"/>
      <c r="CM19" s="9"/>
    </row>
    <row r="20" spans="1:91" s="4" customFormat="1" x14ac:dyDescent="0.25">
      <c r="A20" s="28">
        <f>COUNTIF($B$6:B20,B20)</f>
        <v>1</v>
      </c>
      <c r="B20" s="24" t="s">
        <v>105</v>
      </c>
      <c r="C20" s="10">
        <v>1791</v>
      </c>
      <c r="D20" s="9"/>
      <c r="E20" s="9"/>
      <c r="F20" s="9"/>
      <c r="G20" s="9"/>
      <c r="H20" s="10"/>
      <c r="I20" s="9"/>
      <c r="J20" s="9"/>
      <c r="K20" s="10"/>
      <c r="L20" s="11"/>
      <c r="M20" s="9"/>
      <c r="N20" s="9"/>
      <c r="O20" s="9"/>
      <c r="P20" s="9"/>
      <c r="Q20" s="9"/>
      <c r="R20" s="9"/>
      <c r="S20" s="9"/>
      <c r="T20" s="9"/>
      <c r="U20" s="9"/>
      <c r="V20" s="9"/>
      <c r="W20" s="9"/>
      <c r="X20" s="9"/>
      <c r="Y20" s="9"/>
      <c r="Z20" s="9"/>
      <c r="AA20" s="10"/>
      <c r="AB20" s="9"/>
      <c r="AC20" s="9"/>
      <c r="AD20" s="9"/>
      <c r="AE20" s="9"/>
      <c r="AF20" s="9"/>
      <c r="AG20" s="9"/>
      <c r="AH20" s="9"/>
      <c r="AI20" s="9"/>
      <c r="AJ20" s="9"/>
      <c r="AK20" s="9"/>
      <c r="AL20" s="9"/>
      <c r="AM20" s="9"/>
      <c r="AN20" s="9"/>
      <c r="AO20" s="9"/>
      <c r="AP20" s="9"/>
      <c r="AQ20" s="10"/>
      <c r="AR20" s="9"/>
      <c r="AS20" s="9"/>
      <c r="AT20" s="9"/>
      <c r="AU20" s="9"/>
      <c r="AV20" s="9"/>
      <c r="AW20" s="9"/>
      <c r="AX20" s="9"/>
      <c r="AY20" s="9"/>
      <c r="AZ20" s="9"/>
      <c r="BA20" s="9"/>
      <c r="BB20" s="9"/>
      <c r="BC20" s="9"/>
      <c r="BD20" s="11"/>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10"/>
      <c r="CG20" s="9"/>
      <c r="CH20" s="9"/>
      <c r="CI20" s="9"/>
      <c r="CJ20" s="9"/>
      <c r="CK20" s="9"/>
      <c r="CL20" s="9"/>
      <c r="CM20" s="9"/>
    </row>
    <row r="21" spans="1:91" s="4" customFormat="1" x14ac:dyDescent="0.25">
      <c r="A21" s="28">
        <f>COUNTIF($B$6:B21,B21)</f>
        <v>1</v>
      </c>
      <c r="B21" s="24" t="s">
        <v>106</v>
      </c>
      <c r="C21" s="10">
        <v>6343109</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9"/>
      <c r="CM21" s="9"/>
    </row>
    <row r="22" spans="1:91" s="4" customFormat="1" x14ac:dyDescent="0.25">
      <c r="A22" s="28">
        <f>COUNTIF($B$6:B22,B22)</f>
        <v>1</v>
      </c>
      <c r="B22" s="24" t="s">
        <v>107</v>
      </c>
      <c r="C22" s="9">
        <v>80</v>
      </c>
      <c r="D22" s="9"/>
      <c r="E22" s="9"/>
      <c r="F22" s="9"/>
      <c r="G22" s="9"/>
      <c r="H22" s="10"/>
      <c r="I22" s="9"/>
      <c r="J22" s="9"/>
      <c r="K22" s="9"/>
      <c r="L22" s="9"/>
      <c r="M22" s="9"/>
      <c r="N22" s="9"/>
      <c r="O22" s="9"/>
      <c r="P22" s="10"/>
      <c r="Q22" s="9"/>
      <c r="R22" s="9"/>
      <c r="S22" s="9"/>
      <c r="T22" s="9"/>
      <c r="U22" s="10"/>
      <c r="V22" s="9"/>
      <c r="W22" s="9"/>
      <c r="X22" s="9"/>
      <c r="Y22" s="9"/>
      <c r="Z22" s="9"/>
      <c r="AA22" s="12"/>
      <c r="AB22" s="9"/>
      <c r="AC22" s="9"/>
      <c r="AD22" s="12"/>
      <c r="AE22" s="11"/>
      <c r="AF22" s="9"/>
      <c r="AG22" s="9"/>
      <c r="AH22" s="9"/>
      <c r="AI22" s="9"/>
      <c r="AJ22" s="9"/>
      <c r="AK22" s="9"/>
      <c r="AL22" s="12"/>
      <c r="AM22" s="9"/>
      <c r="AN22" s="9"/>
      <c r="AO22" s="9"/>
      <c r="AP22" s="9"/>
      <c r="AQ22" s="9"/>
      <c r="AR22" s="9"/>
      <c r="AS22" s="10"/>
      <c r="AT22" s="9"/>
      <c r="AU22" s="9"/>
      <c r="AV22" s="9"/>
      <c r="AW22" s="10"/>
      <c r="AX22" s="9"/>
      <c r="AY22" s="9"/>
      <c r="AZ22" s="9"/>
      <c r="BA22" s="9"/>
      <c r="BB22" s="9"/>
      <c r="BC22" s="9"/>
      <c r="BD22" s="10"/>
      <c r="BE22" s="9"/>
      <c r="BF22" s="10"/>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row>
    <row r="23" spans="1:91" s="4" customFormat="1" x14ac:dyDescent="0.25">
      <c r="A23" s="28">
        <f>COUNTIF($B$6:B23,B23)</f>
        <v>1</v>
      </c>
      <c r="B23" s="24" t="s">
        <v>5</v>
      </c>
      <c r="C23" s="10">
        <v>159176</v>
      </c>
      <c r="D23" s="10"/>
      <c r="E23" s="10"/>
      <c r="F23" s="10"/>
      <c r="G23" s="10"/>
      <c r="H23" s="9"/>
      <c r="I23" s="10"/>
      <c r="J23" s="10"/>
      <c r="K23" s="10"/>
      <c r="L23" s="10"/>
      <c r="M23" s="10"/>
      <c r="N23" s="9"/>
      <c r="O23" s="10"/>
      <c r="P23" s="10"/>
      <c r="Q23" s="10"/>
      <c r="R23" s="10"/>
      <c r="S23" s="10"/>
      <c r="T23" s="10"/>
      <c r="U23" s="10"/>
      <c r="V23" s="10"/>
      <c r="W23" s="10"/>
      <c r="X23" s="9"/>
      <c r="Y23" s="9"/>
      <c r="Z23" s="10"/>
      <c r="AA23" s="10"/>
      <c r="AB23" s="10"/>
      <c r="AC23" s="10"/>
      <c r="AD23" s="10"/>
      <c r="AE23" s="10"/>
      <c r="AF23" s="10"/>
      <c r="AG23" s="10"/>
      <c r="AH23" s="10"/>
      <c r="AI23" s="10"/>
      <c r="AJ23" s="10"/>
      <c r="AK23" s="10"/>
      <c r="AL23" s="10"/>
      <c r="AM23" s="10"/>
      <c r="AN23" s="9"/>
      <c r="AO23" s="10"/>
      <c r="AP23" s="10"/>
      <c r="AQ23" s="10"/>
      <c r="AR23" s="9"/>
      <c r="AS23" s="10"/>
      <c r="AT23" s="10"/>
      <c r="AU23" s="10"/>
      <c r="AV23" s="9"/>
      <c r="AW23" s="10"/>
      <c r="AX23" s="10"/>
      <c r="AY23" s="9"/>
      <c r="AZ23" s="10"/>
      <c r="BA23" s="9"/>
      <c r="BB23" s="10"/>
      <c r="BC23" s="10"/>
      <c r="BD23" s="9"/>
      <c r="BE23" s="10"/>
      <c r="BF23" s="9"/>
      <c r="BG23" s="10"/>
      <c r="BH23" s="10"/>
      <c r="BI23" s="10"/>
      <c r="BJ23" s="10"/>
      <c r="BK23" s="10"/>
      <c r="BL23" s="10"/>
      <c r="BM23" s="9"/>
      <c r="BN23" s="10"/>
      <c r="BO23" s="10"/>
      <c r="BP23" s="10"/>
      <c r="BQ23" s="9"/>
      <c r="BR23" s="10"/>
      <c r="BS23" s="9"/>
      <c r="BT23" s="10"/>
      <c r="BU23" s="9"/>
      <c r="BV23" s="9"/>
      <c r="BW23" s="9"/>
      <c r="BX23" s="10"/>
      <c r="BY23" s="9"/>
      <c r="BZ23" s="10"/>
      <c r="CA23" s="10"/>
      <c r="CB23" s="10"/>
      <c r="CC23" s="10"/>
      <c r="CD23" s="10"/>
      <c r="CE23" s="10"/>
      <c r="CF23" s="10"/>
      <c r="CG23" s="10"/>
      <c r="CH23" s="10"/>
      <c r="CI23" s="10"/>
      <c r="CJ23" s="10"/>
      <c r="CK23" s="10"/>
      <c r="CL23" s="9"/>
      <c r="CM23" s="9"/>
    </row>
    <row r="24" spans="1:91" s="4" customFormat="1" x14ac:dyDescent="0.25">
      <c r="A24" s="28">
        <f>COUNTIF($B$6:B24,B24)</f>
        <v>1</v>
      </c>
      <c r="B24" s="24" t="s">
        <v>6</v>
      </c>
      <c r="C24" s="10">
        <v>231060</v>
      </c>
      <c r="D24" s="10"/>
      <c r="E24" s="10"/>
      <c r="F24" s="10"/>
      <c r="G24" s="10"/>
      <c r="H24" s="10"/>
      <c r="I24" s="10"/>
      <c r="J24" s="10"/>
      <c r="K24" s="10"/>
      <c r="L24" s="10"/>
      <c r="M24" s="10"/>
      <c r="N24" s="10"/>
      <c r="O24" s="10"/>
      <c r="P24" s="10"/>
      <c r="Q24" s="11"/>
      <c r="R24" s="9"/>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9"/>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1"/>
      <c r="CK24" s="11"/>
      <c r="CL24" s="9"/>
      <c r="CM24" s="9"/>
    </row>
    <row r="25" spans="1:91" s="4" customFormat="1" x14ac:dyDescent="0.25">
      <c r="A25" s="28">
        <f>COUNTIF($B$6:B25,B25)</f>
        <v>1</v>
      </c>
      <c r="B25" s="25" t="s">
        <v>7</v>
      </c>
      <c r="C25" s="13">
        <v>8696222</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4"/>
      <c r="CM25" s="14"/>
    </row>
    <row r="26" spans="1:91" s="4" customFormat="1" x14ac:dyDescent="0.25">
      <c r="A26" s="28">
        <f>COUNTIF($B$6:B26,B26)</f>
        <v>0</v>
      </c>
      <c r="B26" s="24"/>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row>
    <row r="27" spans="1:91" s="4" customFormat="1" x14ac:dyDescent="0.25">
      <c r="A27" s="28">
        <f>COUNTIF($B$6:B27,B27)</f>
        <v>1</v>
      </c>
      <c r="B27" s="24" t="s">
        <v>108</v>
      </c>
      <c r="C27" s="11">
        <v>-486426</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9"/>
      <c r="AZ27" s="11"/>
      <c r="BA27" s="11"/>
      <c r="BB27" s="11"/>
      <c r="BC27" s="11"/>
      <c r="BD27" s="11"/>
      <c r="BE27" s="11"/>
      <c r="BF27" s="11"/>
      <c r="BG27" s="11"/>
      <c r="BH27" s="11"/>
      <c r="BI27" s="11"/>
      <c r="BJ27" s="11"/>
      <c r="BK27" s="11"/>
      <c r="BL27" s="11"/>
      <c r="BM27" s="11"/>
      <c r="BN27" s="11"/>
      <c r="BO27" s="11"/>
      <c r="BP27" s="11"/>
      <c r="BQ27" s="11"/>
      <c r="BR27" s="11"/>
      <c r="BS27" s="11"/>
      <c r="BT27" s="11"/>
      <c r="BU27" s="11"/>
      <c r="BV27" s="9"/>
      <c r="BW27" s="11"/>
      <c r="BX27" s="11"/>
      <c r="BY27" s="11"/>
      <c r="BZ27" s="11"/>
      <c r="CA27" s="11"/>
      <c r="CB27" s="11"/>
      <c r="CC27" s="11"/>
      <c r="CD27" s="11"/>
      <c r="CE27" s="11"/>
      <c r="CF27" s="11"/>
      <c r="CG27" s="11"/>
      <c r="CH27" s="11"/>
      <c r="CI27" s="11"/>
      <c r="CJ27" s="11"/>
      <c r="CK27" s="11"/>
      <c r="CL27" s="9"/>
      <c r="CM27" s="9"/>
    </row>
    <row r="28" spans="1:91" s="4" customFormat="1" ht="30" x14ac:dyDescent="0.25">
      <c r="A28" s="28">
        <f>COUNTIF($B$6:B28,B28)</f>
        <v>1</v>
      </c>
      <c r="B28" s="24" t="s">
        <v>109</v>
      </c>
      <c r="C28" s="11">
        <v>-3791836</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9"/>
      <c r="CM28" s="9"/>
    </row>
    <row r="29" spans="1:91" s="4" customFormat="1" x14ac:dyDescent="0.25">
      <c r="A29" s="28">
        <f>COUNTIF($B$6:B29,B29)</f>
        <v>1</v>
      </c>
      <c r="B29" s="24" t="s">
        <v>110</v>
      </c>
      <c r="C29" s="9">
        <v>0</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row>
    <row r="30" spans="1:91" s="4" customFormat="1" x14ac:dyDescent="0.25">
      <c r="A30" s="28">
        <f>COUNTIF($B$6:B30,B30)</f>
        <v>1</v>
      </c>
      <c r="B30" s="24" t="s">
        <v>111</v>
      </c>
      <c r="C30" s="11">
        <v>-387242</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9"/>
      <c r="CM30" s="9"/>
    </row>
    <row r="31" spans="1:91" s="4" customFormat="1" x14ac:dyDescent="0.25">
      <c r="A31" s="28">
        <f>COUNTIF($B$6:B31,B31)</f>
        <v>1</v>
      </c>
      <c r="B31" s="25" t="s">
        <v>8</v>
      </c>
      <c r="C31" s="13">
        <v>-4665505</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4"/>
      <c r="CM31" s="14"/>
    </row>
    <row r="32" spans="1:91" s="4" customFormat="1" x14ac:dyDescent="0.25">
      <c r="A32" s="28">
        <f>COUNTIF($B$6:B32,B32)</f>
        <v>1</v>
      </c>
      <c r="B32" s="25" t="s">
        <v>9</v>
      </c>
      <c r="C32" s="13">
        <v>4030718</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4"/>
      <c r="CM32" s="14"/>
    </row>
    <row r="33" spans="1:91" s="4" customFormat="1" x14ac:dyDescent="0.25">
      <c r="A33" s="28">
        <f>COUNTIF($B$6:B33,B33)</f>
        <v>0</v>
      </c>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row>
    <row r="34" spans="1:91" s="4" customFormat="1" x14ac:dyDescent="0.25">
      <c r="A34" s="28">
        <f>COUNTIF($B$6:B34,B34)</f>
        <v>1</v>
      </c>
      <c r="B34" s="24" t="s">
        <v>112</v>
      </c>
      <c r="C34" s="11">
        <v>-344633</v>
      </c>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9"/>
      <c r="CM34" s="9"/>
    </row>
    <row r="35" spans="1:91" s="4" customFormat="1" x14ac:dyDescent="0.25">
      <c r="A35" s="28">
        <f>COUNTIF($B$6:B35,B35)</f>
        <v>1</v>
      </c>
      <c r="B35" s="24" t="s">
        <v>113</v>
      </c>
      <c r="C35" s="11">
        <v>-168153</v>
      </c>
      <c r="D35" s="11"/>
      <c r="E35" s="11"/>
      <c r="F35" s="11"/>
      <c r="G35" s="11"/>
      <c r="H35" s="11"/>
      <c r="I35" s="11"/>
      <c r="J35" s="11"/>
      <c r="K35" s="11"/>
      <c r="L35" s="9"/>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9"/>
      <c r="AP35" s="9"/>
      <c r="AQ35" s="11"/>
      <c r="AR35" s="11"/>
      <c r="AS35" s="11"/>
      <c r="AT35" s="11"/>
      <c r="AU35" s="11"/>
      <c r="AV35" s="11"/>
      <c r="AW35" s="11"/>
      <c r="AX35" s="11"/>
      <c r="AY35" s="9"/>
      <c r="AZ35" s="11"/>
      <c r="BA35" s="11"/>
      <c r="BB35" s="11"/>
      <c r="BC35" s="9"/>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9"/>
      <c r="CM35" s="9"/>
    </row>
    <row r="36" spans="1:91" s="4" customFormat="1" x14ac:dyDescent="0.25">
      <c r="A36" s="28">
        <f>COUNTIF($B$6:B36,B36)</f>
        <v>1</v>
      </c>
      <c r="B36" s="24" t="s">
        <v>114</v>
      </c>
      <c r="C36" s="11">
        <v>-376758</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9"/>
      <c r="CM36" s="9"/>
    </row>
    <row r="37" spans="1:91" s="4" customFormat="1" x14ac:dyDescent="0.25">
      <c r="A37" s="28">
        <f>COUNTIF($B$6:B37,B37)</f>
        <v>1</v>
      </c>
      <c r="B37" s="24" t="s">
        <v>10</v>
      </c>
      <c r="C37" s="11">
        <v>-25880</v>
      </c>
      <c r="D37" s="11"/>
      <c r="E37" s="11"/>
      <c r="F37" s="11"/>
      <c r="G37" s="11"/>
      <c r="H37" s="11"/>
      <c r="I37" s="9"/>
      <c r="J37" s="11"/>
      <c r="K37" s="11"/>
      <c r="L37" s="11"/>
      <c r="M37" s="11"/>
      <c r="N37" s="9"/>
      <c r="O37" s="11"/>
      <c r="P37" s="11"/>
      <c r="Q37" s="11"/>
      <c r="R37" s="9"/>
      <c r="S37" s="11"/>
      <c r="T37" s="11"/>
      <c r="U37" s="11"/>
      <c r="V37" s="11"/>
      <c r="W37" s="11"/>
      <c r="X37" s="11"/>
      <c r="Y37" s="11"/>
      <c r="Z37" s="11"/>
      <c r="AA37" s="11"/>
      <c r="AB37" s="11"/>
      <c r="AC37" s="11"/>
      <c r="AD37" s="11"/>
      <c r="AE37" s="11"/>
      <c r="AF37" s="11"/>
      <c r="AG37" s="11"/>
      <c r="AH37" s="11"/>
      <c r="AI37" s="11"/>
      <c r="AJ37" s="11"/>
      <c r="AK37" s="11"/>
      <c r="AL37" s="11"/>
      <c r="AM37" s="11"/>
      <c r="AN37" s="9"/>
      <c r="AO37" s="11"/>
      <c r="AP37" s="11"/>
      <c r="AQ37" s="11"/>
      <c r="AR37" s="11"/>
      <c r="AS37" s="11"/>
      <c r="AT37" s="11"/>
      <c r="AU37" s="11"/>
      <c r="AV37" s="11"/>
      <c r="AW37" s="11"/>
      <c r="AX37" s="11"/>
      <c r="AY37" s="9"/>
      <c r="AZ37" s="9"/>
      <c r="BA37" s="11"/>
      <c r="BB37" s="9"/>
      <c r="BC37" s="11"/>
      <c r="BD37" s="11"/>
      <c r="BE37" s="11"/>
      <c r="BF37" s="11"/>
      <c r="BG37" s="11"/>
      <c r="BH37" s="11"/>
      <c r="BI37" s="10"/>
      <c r="BJ37" s="10"/>
      <c r="BK37" s="11"/>
      <c r="BL37" s="11"/>
      <c r="BM37" s="11"/>
      <c r="BN37" s="11"/>
      <c r="BO37" s="11"/>
      <c r="BP37" s="11"/>
      <c r="BQ37" s="11"/>
      <c r="BR37" s="11"/>
      <c r="BS37" s="11"/>
      <c r="BT37" s="11"/>
      <c r="BU37" s="11"/>
      <c r="BV37" s="11"/>
      <c r="BW37" s="11"/>
      <c r="BX37" s="11"/>
      <c r="BY37" s="9"/>
      <c r="BZ37" s="11"/>
      <c r="CA37" s="11"/>
      <c r="CB37" s="9"/>
      <c r="CC37" s="11"/>
      <c r="CD37" s="11"/>
      <c r="CE37" s="11"/>
      <c r="CF37" s="11"/>
      <c r="CG37" s="11"/>
      <c r="CH37" s="11"/>
      <c r="CI37" s="10"/>
      <c r="CJ37" s="9"/>
      <c r="CK37" s="11"/>
      <c r="CL37" s="9"/>
      <c r="CM37" s="9"/>
    </row>
    <row r="38" spans="1:91" s="4" customFormat="1" x14ac:dyDescent="0.25">
      <c r="A38" s="28">
        <f>COUNTIF($B$6:B38,B38)</f>
        <v>1</v>
      </c>
      <c r="B38" s="24" t="s">
        <v>11</v>
      </c>
      <c r="C38" s="11">
        <v>-665757</v>
      </c>
      <c r="D38" s="11"/>
      <c r="E38" s="11"/>
      <c r="F38" s="11"/>
      <c r="G38" s="11"/>
      <c r="H38" s="11"/>
      <c r="I38" s="11"/>
      <c r="J38" s="11"/>
      <c r="K38" s="11"/>
      <c r="L38" s="11"/>
      <c r="M38" s="11"/>
      <c r="N38" s="11"/>
      <c r="O38" s="11"/>
      <c r="P38" s="11"/>
      <c r="Q38" s="11"/>
      <c r="R38" s="9"/>
      <c r="S38" s="11"/>
      <c r="T38" s="11"/>
      <c r="U38" s="11"/>
      <c r="V38" s="11"/>
      <c r="W38" s="11"/>
      <c r="X38" s="11"/>
      <c r="Y38" s="11"/>
      <c r="Z38" s="11"/>
      <c r="AA38" s="11"/>
      <c r="AB38" s="11"/>
      <c r="AC38" s="11"/>
      <c r="AD38" s="11"/>
      <c r="AE38" s="11"/>
      <c r="AF38" s="11"/>
      <c r="AG38" s="11"/>
      <c r="AH38" s="11"/>
      <c r="AI38" s="11"/>
      <c r="AJ38" s="9"/>
      <c r="AK38" s="9"/>
      <c r="AL38" s="11"/>
      <c r="AM38" s="11"/>
      <c r="AN38" s="9"/>
      <c r="AO38" s="9"/>
      <c r="AP38" s="9"/>
      <c r="AQ38" s="11"/>
      <c r="AR38" s="11"/>
      <c r="AS38" s="9"/>
      <c r="AT38" s="11"/>
      <c r="AU38" s="11"/>
      <c r="AV38" s="11"/>
      <c r="AW38" s="9"/>
      <c r="AX38" s="11"/>
      <c r="AY38" s="11"/>
      <c r="AZ38" s="11"/>
      <c r="BA38" s="11"/>
      <c r="BB38" s="11"/>
      <c r="BC38" s="9"/>
      <c r="BD38" s="11"/>
      <c r="BE38" s="11"/>
      <c r="BF38" s="11"/>
      <c r="BG38" s="11"/>
      <c r="BH38" s="9"/>
      <c r="BI38" s="11"/>
      <c r="BJ38" s="9"/>
      <c r="BK38" s="12"/>
      <c r="BL38" s="11"/>
      <c r="BM38" s="11"/>
      <c r="BN38" s="11"/>
      <c r="BO38" s="11"/>
      <c r="BP38" s="11"/>
      <c r="BQ38" s="9"/>
      <c r="BR38" s="9"/>
      <c r="BS38" s="11"/>
      <c r="BT38" s="11"/>
      <c r="BU38" s="9"/>
      <c r="BV38" s="11"/>
      <c r="BW38" s="11"/>
      <c r="BX38" s="11"/>
      <c r="BY38" s="11"/>
      <c r="BZ38" s="11"/>
      <c r="CA38" s="11"/>
      <c r="CB38" s="11"/>
      <c r="CC38" s="11"/>
      <c r="CD38" s="11"/>
      <c r="CE38" s="11"/>
      <c r="CF38" s="9"/>
      <c r="CG38" s="11"/>
      <c r="CH38" s="11"/>
      <c r="CI38" s="11"/>
      <c r="CJ38" s="11"/>
      <c r="CK38" s="11"/>
      <c r="CL38" s="9"/>
      <c r="CM38" s="9"/>
    </row>
    <row r="39" spans="1:91" s="4" customFormat="1" x14ac:dyDescent="0.25">
      <c r="A39" s="28">
        <f>COUNTIF($B$6:B39,B39)</f>
        <v>1</v>
      </c>
      <c r="B39" s="24" t="s">
        <v>12</v>
      </c>
      <c r="C39" s="11">
        <v>-150365</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9"/>
      <c r="CM39" s="9"/>
    </row>
    <row r="40" spans="1:91" s="4" customFormat="1" x14ac:dyDescent="0.25">
      <c r="A40" s="28">
        <f>COUNTIF($B$6:B40,B40)</f>
        <v>1</v>
      </c>
      <c r="B40" s="24" t="s">
        <v>13</v>
      </c>
      <c r="C40" s="11">
        <v>-249352</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9"/>
      <c r="CM40" s="9"/>
    </row>
    <row r="41" spans="1:91" s="4" customFormat="1" x14ac:dyDescent="0.25">
      <c r="A41" s="28">
        <f>COUNTIF($B$6:B41,B41)</f>
        <v>1</v>
      </c>
      <c r="B41" s="25" t="s">
        <v>14</v>
      </c>
      <c r="C41" s="13">
        <v>-1980898</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4"/>
      <c r="CM41" s="14"/>
    </row>
    <row r="42" spans="1:91" s="4" customFormat="1" x14ac:dyDescent="0.25">
      <c r="A42" s="28">
        <f>COUNTIF($B$6:B42,B42)</f>
        <v>1</v>
      </c>
      <c r="B42" s="24" t="s">
        <v>115</v>
      </c>
      <c r="C42" s="11">
        <v>-661023</v>
      </c>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9"/>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9"/>
      <c r="CM42" s="9"/>
    </row>
    <row r="43" spans="1:91" s="4" customFormat="1" x14ac:dyDescent="0.25">
      <c r="A43" s="28">
        <f>COUNTIF($B$6:B43,B43)</f>
        <v>1</v>
      </c>
      <c r="B43" s="24" t="s">
        <v>116</v>
      </c>
      <c r="C43" s="11">
        <v>-188857</v>
      </c>
      <c r="D43" s="9"/>
      <c r="E43" s="9"/>
      <c r="F43" s="9"/>
      <c r="G43" s="11"/>
      <c r="H43" s="9"/>
      <c r="I43" s="9"/>
      <c r="J43" s="9"/>
      <c r="K43" s="9"/>
      <c r="L43" s="11"/>
      <c r="M43" s="9"/>
      <c r="N43" s="9"/>
      <c r="O43" s="9"/>
      <c r="P43" s="9"/>
      <c r="Q43" s="9"/>
      <c r="R43" s="9"/>
      <c r="S43" s="9"/>
      <c r="T43" s="9"/>
      <c r="U43" s="9"/>
      <c r="V43" s="9"/>
      <c r="W43" s="9"/>
      <c r="X43" s="9"/>
      <c r="Y43" s="9"/>
      <c r="Z43" s="11"/>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11"/>
      <c r="BC43" s="9"/>
      <c r="BD43" s="9"/>
      <c r="BE43" s="9"/>
      <c r="BF43" s="9"/>
      <c r="BG43" s="9"/>
      <c r="BH43" s="9"/>
      <c r="BI43" s="9"/>
      <c r="BJ43" s="9"/>
      <c r="BK43" s="9"/>
      <c r="BL43" s="9"/>
      <c r="BM43" s="9"/>
      <c r="BN43" s="9"/>
      <c r="BO43" s="9"/>
      <c r="BP43" s="9"/>
      <c r="BQ43" s="9"/>
      <c r="BR43" s="9"/>
      <c r="BS43" s="9"/>
      <c r="BT43" s="9"/>
      <c r="BU43" s="9"/>
      <c r="BV43" s="9"/>
      <c r="BW43" s="9"/>
      <c r="BX43" s="11"/>
      <c r="BY43" s="9"/>
      <c r="BZ43" s="9"/>
      <c r="CA43" s="9"/>
      <c r="CB43" s="9"/>
      <c r="CC43" s="9"/>
      <c r="CD43" s="9"/>
      <c r="CE43" s="9"/>
      <c r="CF43" s="9"/>
      <c r="CG43" s="9"/>
      <c r="CH43" s="9"/>
      <c r="CI43" s="9"/>
      <c r="CJ43" s="9"/>
      <c r="CK43" s="9"/>
      <c r="CL43" s="9"/>
      <c r="CM43" s="9"/>
    </row>
    <row r="44" spans="1:91" s="4" customFormat="1" x14ac:dyDescent="0.25">
      <c r="A44" s="28">
        <f>COUNTIF($B$6:B44,B44)</f>
        <v>1</v>
      </c>
      <c r="B44" s="24" t="s">
        <v>117</v>
      </c>
      <c r="C44" s="10">
        <v>38800</v>
      </c>
      <c r="D44" s="10"/>
      <c r="E44" s="9"/>
      <c r="F44" s="11"/>
      <c r="G44" s="10"/>
      <c r="H44" s="9"/>
      <c r="I44" s="10"/>
      <c r="J44" s="9"/>
      <c r="K44" s="9"/>
      <c r="L44" s="10"/>
      <c r="M44" s="10"/>
      <c r="N44" s="11"/>
      <c r="O44" s="10"/>
      <c r="P44" s="10"/>
      <c r="Q44" s="9"/>
      <c r="R44" s="9"/>
      <c r="S44" s="9"/>
      <c r="T44" s="9"/>
      <c r="U44" s="10"/>
      <c r="V44" s="11"/>
      <c r="W44" s="9"/>
      <c r="X44" s="9"/>
      <c r="Y44" s="11"/>
      <c r="Z44" s="11"/>
      <c r="AA44" s="11"/>
      <c r="AB44" s="9"/>
      <c r="AC44" s="10"/>
      <c r="AD44" s="10"/>
      <c r="AE44" s="10"/>
      <c r="AF44" s="11"/>
      <c r="AG44" s="9"/>
      <c r="AH44" s="9"/>
      <c r="AI44" s="10"/>
      <c r="AJ44" s="10"/>
      <c r="AK44" s="9"/>
      <c r="AL44" s="11"/>
      <c r="AM44" s="10"/>
      <c r="AN44" s="9"/>
      <c r="AO44" s="9"/>
      <c r="AP44" s="9"/>
      <c r="AQ44" s="10"/>
      <c r="AR44" s="9"/>
      <c r="AS44" s="9"/>
      <c r="AT44" s="11"/>
      <c r="AU44" s="10"/>
      <c r="AV44" s="9"/>
      <c r="AW44" s="9"/>
      <c r="AX44" s="10"/>
      <c r="AY44" s="9"/>
      <c r="AZ44" s="9"/>
      <c r="BA44" s="9"/>
      <c r="BB44" s="9"/>
      <c r="BC44" s="10"/>
      <c r="BD44" s="9"/>
      <c r="BE44" s="10"/>
      <c r="BF44" s="10"/>
      <c r="BG44" s="11"/>
      <c r="BH44" s="10"/>
      <c r="BI44" s="10"/>
      <c r="BJ44" s="10"/>
      <c r="BK44" s="10"/>
      <c r="BL44" s="10"/>
      <c r="BM44" s="10"/>
      <c r="BN44" s="10"/>
      <c r="BO44" s="9"/>
      <c r="BP44" s="10"/>
      <c r="BQ44" s="9"/>
      <c r="BR44" s="10"/>
      <c r="BS44" s="9"/>
      <c r="BT44" s="10"/>
      <c r="BU44" s="9"/>
      <c r="BV44" s="9"/>
      <c r="BW44" s="10"/>
      <c r="BX44" s="9"/>
      <c r="BY44" s="9"/>
      <c r="BZ44" s="9"/>
      <c r="CA44" s="9"/>
      <c r="CB44" s="9"/>
      <c r="CC44" s="10"/>
      <c r="CD44" s="9"/>
      <c r="CE44" s="11"/>
      <c r="CF44" s="9"/>
      <c r="CG44" s="9"/>
      <c r="CH44" s="10"/>
      <c r="CI44" s="9"/>
      <c r="CJ44" s="9"/>
      <c r="CK44" s="9"/>
      <c r="CL44" s="9"/>
      <c r="CM44" s="9"/>
    </row>
    <row r="45" spans="1:91" s="4" customFormat="1" x14ac:dyDescent="0.25">
      <c r="A45" s="28">
        <f>COUNTIF($B$6:B45,B45)</f>
        <v>1</v>
      </c>
      <c r="B45" s="25" t="s">
        <v>15</v>
      </c>
      <c r="C45" s="13">
        <v>-2791978</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4"/>
      <c r="CM45" s="14"/>
    </row>
    <row r="46" spans="1:91" s="4" customFormat="1" x14ac:dyDescent="0.25">
      <c r="A46" s="28">
        <f>COUNTIF($B$6:B46,B46)</f>
        <v>1</v>
      </c>
      <c r="B46" s="25" t="s">
        <v>118</v>
      </c>
      <c r="C46" s="13">
        <v>1238739</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4"/>
      <c r="CM46" s="14"/>
    </row>
    <row r="47" spans="1:91" s="4" customFormat="1" x14ac:dyDescent="0.25">
      <c r="A47" s="28">
        <f>COUNTIF($B$6:B47,B47)</f>
        <v>0</v>
      </c>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row>
    <row r="48" spans="1:91" s="4" customFormat="1" x14ac:dyDescent="0.25">
      <c r="A48" s="28">
        <f>COUNTIF($B$6:B48,B48)</f>
        <v>1</v>
      </c>
      <c r="B48" s="24" t="s">
        <v>119</v>
      </c>
      <c r="C48" s="10">
        <v>81086</v>
      </c>
      <c r="D48" s="9"/>
      <c r="E48" s="9"/>
      <c r="F48" s="9"/>
      <c r="G48" s="10"/>
      <c r="H48" s="10"/>
      <c r="I48" s="9"/>
      <c r="J48" s="9"/>
      <c r="K48" s="9"/>
      <c r="L48" s="9"/>
      <c r="M48" s="9"/>
      <c r="N48" s="9"/>
      <c r="O48" s="10"/>
      <c r="P48" s="10"/>
      <c r="Q48" s="10"/>
      <c r="R48" s="9"/>
      <c r="S48" s="10"/>
      <c r="T48" s="10"/>
      <c r="U48" s="10"/>
      <c r="V48" s="11"/>
      <c r="W48" s="11"/>
      <c r="X48" s="10"/>
      <c r="Y48" s="9"/>
      <c r="Z48" s="9"/>
      <c r="AA48" s="9"/>
      <c r="AB48" s="11"/>
      <c r="AC48" s="9"/>
      <c r="AD48" s="9"/>
      <c r="AE48" s="9"/>
      <c r="AF48" s="10"/>
      <c r="AG48" s="11"/>
      <c r="AH48" s="11"/>
      <c r="AI48" s="10"/>
      <c r="AJ48" s="9"/>
      <c r="AK48" s="9"/>
      <c r="AL48" s="10"/>
      <c r="AM48" s="9"/>
      <c r="AN48" s="9"/>
      <c r="AO48" s="10"/>
      <c r="AP48" s="10"/>
      <c r="AQ48" s="10"/>
      <c r="AR48" s="9"/>
      <c r="AS48" s="9"/>
      <c r="AT48" s="9"/>
      <c r="AU48" s="10"/>
      <c r="AV48" s="10"/>
      <c r="AW48" s="11"/>
      <c r="AX48" s="11"/>
      <c r="AY48" s="9"/>
      <c r="AZ48" s="10"/>
      <c r="BA48" s="9"/>
      <c r="BB48" s="11"/>
      <c r="BC48" s="9"/>
      <c r="BD48" s="9"/>
      <c r="BE48" s="11"/>
      <c r="BF48" s="10"/>
      <c r="BG48" s="9"/>
      <c r="BH48" s="10"/>
      <c r="BI48" s="10"/>
      <c r="BJ48" s="10"/>
      <c r="BK48" s="10"/>
      <c r="BL48" s="10"/>
      <c r="BM48" s="11"/>
      <c r="BN48" s="10"/>
      <c r="BO48" s="9"/>
      <c r="BP48" s="10"/>
      <c r="BQ48" s="9"/>
      <c r="BR48" s="9"/>
      <c r="BS48" s="11"/>
      <c r="BT48" s="9"/>
      <c r="BU48" s="11"/>
      <c r="BV48" s="9"/>
      <c r="BW48" s="9"/>
      <c r="BX48" s="10"/>
      <c r="BY48" s="9"/>
      <c r="BZ48" s="10"/>
      <c r="CA48" s="10"/>
      <c r="CB48" s="9"/>
      <c r="CC48" s="10"/>
      <c r="CD48" s="9"/>
      <c r="CE48" s="9"/>
      <c r="CF48" s="10"/>
      <c r="CG48" s="10"/>
      <c r="CH48" s="10"/>
      <c r="CI48" s="10"/>
      <c r="CJ48" s="9"/>
      <c r="CK48" s="10"/>
      <c r="CL48" s="9"/>
      <c r="CM48" s="9"/>
    </row>
    <row r="49" spans="1:91" s="4" customFormat="1" x14ac:dyDescent="0.25">
      <c r="A49" s="28">
        <f>COUNTIF($B$6:B49,B49)</f>
        <v>1</v>
      </c>
      <c r="B49" s="24" t="s">
        <v>120</v>
      </c>
      <c r="C49" s="10">
        <v>406941</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9"/>
      <c r="AS49" s="10"/>
      <c r="AT49" s="10"/>
      <c r="AU49" s="10"/>
      <c r="AV49" s="10"/>
      <c r="AW49" s="10"/>
      <c r="AX49" s="10"/>
      <c r="AY49" s="9"/>
      <c r="AZ49" s="10"/>
      <c r="BA49" s="10"/>
      <c r="BB49" s="9"/>
      <c r="BC49" s="10"/>
      <c r="BD49" s="10"/>
      <c r="BE49" s="10"/>
      <c r="BF49" s="10"/>
      <c r="BG49" s="10"/>
      <c r="BH49" s="10"/>
      <c r="BI49" s="10"/>
      <c r="BJ49" s="10"/>
      <c r="BK49" s="10"/>
      <c r="BL49" s="10"/>
      <c r="BM49" s="10"/>
      <c r="BN49" s="10"/>
      <c r="BO49" s="10"/>
      <c r="BP49" s="10"/>
      <c r="BQ49" s="10"/>
      <c r="BR49" s="10"/>
      <c r="BS49" s="10"/>
      <c r="BT49" s="10"/>
      <c r="BU49" s="10"/>
      <c r="BV49" s="9"/>
      <c r="BW49" s="10"/>
      <c r="BX49" s="10"/>
      <c r="BY49" s="10"/>
      <c r="BZ49" s="10"/>
      <c r="CA49" s="10"/>
      <c r="CB49" s="10"/>
      <c r="CC49" s="10"/>
      <c r="CD49" s="10"/>
      <c r="CE49" s="10"/>
      <c r="CF49" s="10"/>
      <c r="CG49" s="10"/>
      <c r="CH49" s="10"/>
      <c r="CI49" s="9"/>
      <c r="CJ49" s="10"/>
      <c r="CK49" s="10"/>
      <c r="CL49" s="9"/>
      <c r="CM49" s="9"/>
    </row>
    <row r="50" spans="1:91" s="4" customFormat="1" x14ac:dyDescent="0.25">
      <c r="A50" s="28">
        <f>COUNTIF($B$6:B50,B50)</f>
        <v>0</v>
      </c>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row>
    <row r="51" spans="1:91" s="4" customFormat="1" x14ac:dyDescent="0.25">
      <c r="A51" s="28">
        <f>COUNTIF($B$6:B51,B51)</f>
        <v>1</v>
      </c>
      <c r="B51" s="25" t="s">
        <v>121</v>
      </c>
      <c r="C51" s="13">
        <v>1726767</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4"/>
      <c r="CM51" s="14"/>
    </row>
    <row r="52" spans="1:91" s="4" customFormat="1" x14ac:dyDescent="0.25">
      <c r="A52" s="28">
        <f>COUNTIF($B$6:B52,B52)</f>
        <v>0</v>
      </c>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row>
    <row r="53" spans="1:91" s="4" customFormat="1" x14ac:dyDescent="0.25">
      <c r="A53" s="28">
        <f>COUNTIF($B$6:B53,B53)</f>
        <v>1</v>
      </c>
      <c r="B53" s="24" t="s">
        <v>122</v>
      </c>
      <c r="C53" s="10">
        <v>37445</v>
      </c>
      <c r="D53" s="9"/>
      <c r="E53" s="9"/>
      <c r="F53" s="9"/>
      <c r="G53" s="10"/>
      <c r="H53" s="10"/>
      <c r="I53" s="9"/>
      <c r="J53" s="9"/>
      <c r="K53" s="9"/>
      <c r="L53" s="9"/>
      <c r="M53" s="9"/>
      <c r="N53" s="10"/>
      <c r="O53" s="9"/>
      <c r="P53" s="10"/>
      <c r="Q53" s="9"/>
      <c r="R53" s="9"/>
      <c r="S53" s="9"/>
      <c r="T53" s="9"/>
      <c r="U53" s="9"/>
      <c r="V53" s="9"/>
      <c r="W53" s="10"/>
      <c r="X53" s="9"/>
      <c r="Y53" s="10"/>
      <c r="Z53" s="9"/>
      <c r="AA53" s="9"/>
      <c r="AB53" s="9"/>
      <c r="AC53" s="9"/>
      <c r="AD53" s="9"/>
      <c r="AE53" s="9"/>
      <c r="AF53" s="9"/>
      <c r="AG53" s="9"/>
      <c r="AH53" s="9"/>
      <c r="AI53" s="10"/>
      <c r="AJ53" s="9"/>
      <c r="AK53" s="9"/>
      <c r="AL53" s="9"/>
      <c r="AM53" s="9"/>
      <c r="AN53" s="9"/>
      <c r="AO53" s="9"/>
      <c r="AP53" s="9"/>
      <c r="AQ53" s="9"/>
      <c r="AR53" s="9"/>
      <c r="AS53" s="9"/>
      <c r="AT53" s="9"/>
      <c r="AU53" s="9"/>
      <c r="AV53" s="10"/>
      <c r="AW53" s="10"/>
      <c r="AX53" s="10"/>
      <c r="AY53" s="9"/>
      <c r="AZ53" s="9"/>
      <c r="BA53" s="10"/>
      <c r="BB53" s="10"/>
      <c r="BC53" s="9"/>
      <c r="BD53" s="9"/>
      <c r="BE53" s="9"/>
      <c r="BF53" s="9"/>
      <c r="BG53" s="9"/>
      <c r="BH53" s="10"/>
      <c r="BI53" s="9"/>
      <c r="BJ53" s="9"/>
      <c r="BK53" s="9"/>
      <c r="BL53" s="10"/>
      <c r="BM53" s="9"/>
      <c r="BN53" s="9"/>
      <c r="BO53" s="10"/>
      <c r="BP53" s="10"/>
      <c r="BQ53" s="9"/>
      <c r="BR53" s="9"/>
      <c r="BS53" s="9"/>
      <c r="BT53" s="9"/>
      <c r="BU53" s="9"/>
      <c r="BV53" s="9"/>
      <c r="BW53" s="9"/>
      <c r="BX53" s="9"/>
      <c r="BY53" s="9"/>
      <c r="BZ53" s="9"/>
      <c r="CA53" s="9"/>
      <c r="CB53" s="10"/>
      <c r="CC53" s="9"/>
      <c r="CD53" s="9"/>
      <c r="CE53" s="9"/>
      <c r="CF53" s="9"/>
      <c r="CG53" s="9"/>
      <c r="CH53" s="9"/>
      <c r="CI53" s="10"/>
      <c r="CJ53" s="9"/>
      <c r="CK53" s="10"/>
      <c r="CL53" s="9"/>
      <c r="CM53" s="9"/>
    </row>
    <row r="54" spans="1:91" s="4" customFormat="1" x14ac:dyDescent="0.25">
      <c r="A54" s="28">
        <f>COUNTIF($B$6:B54,B54)</f>
        <v>1</v>
      </c>
      <c r="B54" s="24" t="s">
        <v>123</v>
      </c>
      <c r="C54" s="11">
        <v>-513805</v>
      </c>
      <c r="D54" s="11"/>
      <c r="E54" s="11"/>
      <c r="F54" s="11"/>
      <c r="G54" s="11"/>
      <c r="H54" s="9"/>
      <c r="I54" s="11"/>
      <c r="J54" s="11"/>
      <c r="K54" s="11"/>
      <c r="L54" s="11"/>
      <c r="M54" s="11"/>
      <c r="N54" s="9"/>
      <c r="O54" s="11"/>
      <c r="P54" s="11"/>
      <c r="Q54" s="11"/>
      <c r="R54" s="11"/>
      <c r="S54" s="11"/>
      <c r="T54" s="11"/>
      <c r="U54" s="11"/>
      <c r="V54" s="11"/>
      <c r="W54" s="11"/>
      <c r="X54" s="9"/>
      <c r="Y54" s="11"/>
      <c r="Z54" s="11"/>
      <c r="AA54" s="11"/>
      <c r="AB54" s="11"/>
      <c r="AC54" s="11"/>
      <c r="AD54" s="11"/>
      <c r="AE54" s="11"/>
      <c r="AF54" s="11"/>
      <c r="AG54" s="11"/>
      <c r="AH54" s="11"/>
      <c r="AI54" s="11"/>
      <c r="AJ54" s="11"/>
      <c r="AK54" s="11"/>
      <c r="AL54" s="11"/>
      <c r="AM54" s="11"/>
      <c r="AN54" s="9"/>
      <c r="AO54" s="9"/>
      <c r="AP54" s="11"/>
      <c r="AQ54" s="11"/>
      <c r="AR54" s="11"/>
      <c r="AS54" s="11"/>
      <c r="AT54" s="11"/>
      <c r="AU54" s="11"/>
      <c r="AV54" s="11"/>
      <c r="AW54" s="11"/>
      <c r="AX54" s="11"/>
      <c r="AY54" s="11"/>
      <c r="AZ54" s="11"/>
      <c r="BA54" s="11"/>
      <c r="BB54" s="11"/>
      <c r="BC54" s="11"/>
      <c r="BD54" s="11"/>
      <c r="BE54" s="11"/>
      <c r="BF54" s="11"/>
      <c r="BG54" s="11"/>
      <c r="BH54" s="11"/>
      <c r="BI54" s="11"/>
      <c r="BJ54" s="9"/>
      <c r="BK54" s="11"/>
      <c r="BL54" s="11"/>
      <c r="BM54" s="11"/>
      <c r="BN54" s="11"/>
      <c r="BO54" s="11"/>
      <c r="BP54" s="11"/>
      <c r="BQ54" s="11"/>
      <c r="BR54" s="9"/>
      <c r="BS54" s="11"/>
      <c r="BT54" s="11"/>
      <c r="BU54" s="11"/>
      <c r="BV54" s="11"/>
      <c r="BW54" s="11"/>
      <c r="BX54" s="9"/>
      <c r="BY54" s="11"/>
      <c r="BZ54" s="11"/>
      <c r="CA54" s="11"/>
      <c r="CB54" s="11"/>
      <c r="CC54" s="11"/>
      <c r="CD54" s="11"/>
      <c r="CE54" s="11"/>
      <c r="CF54" s="11"/>
      <c r="CG54" s="11"/>
      <c r="CH54" s="11"/>
      <c r="CI54" s="9"/>
      <c r="CJ54" s="11"/>
      <c r="CK54" s="11"/>
      <c r="CL54" s="9"/>
      <c r="CM54" s="9"/>
    </row>
    <row r="55" spans="1:91" s="4" customFormat="1" ht="30" x14ac:dyDescent="0.25">
      <c r="A55" s="28">
        <f>COUNTIF($B$6:B55,B55)</f>
        <v>1</v>
      </c>
      <c r="B55" s="24" t="s">
        <v>124</v>
      </c>
      <c r="C55" s="10">
        <v>29279</v>
      </c>
      <c r="D55" s="9"/>
      <c r="E55" s="9"/>
      <c r="F55" s="10"/>
      <c r="G55" s="10"/>
      <c r="H55" s="10"/>
      <c r="I55" s="9"/>
      <c r="J55" s="10"/>
      <c r="K55" s="9"/>
      <c r="L55" s="9"/>
      <c r="M55" s="10"/>
      <c r="N55" s="9"/>
      <c r="O55" s="9"/>
      <c r="P55" s="10"/>
      <c r="Q55" s="9"/>
      <c r="R55" s="9"/>
      <c r="S55" s="10"/>
      <c r="T55" s="10"/>
      <c r="U55" s="9"/>
      <c r="V55" s="9"/>
      <c r="W55" s="10"/>
      <c r="X55" s="10"/>
      <c r="Y55" s="10"/>
      <c r="Z55" s="10"/>
      <c r="AA55" s="9"/>
      <c r="AB55" s="10"/>
      <c r="AC55" s="10"/>
      <c r="AD55" s="10"/>
      <c r="AE55" s="9"/>
      <c r="AF55" s="9"/>
      <c r="AG55" s="10"/>
      <c r="AH55" s="9"/>
      <c r="AI55" s="10"/>
      <c r="AJ55" s="10"/>
      <c r="AK55" s="9"/>
      <c r="AL55" s="10"/>
      <c r="AM55" s="10"/>
      <c r="AN55" s="9"/>
      <c r="AO55" s="10"/>
      <c r="AP55" s="9"/>
      <c r="AQ55" s="10"/>
      <c r="AR55" s="9"/>
      <c r="AS55" s="9"/>
      <c r="AT55" s="9"/>
      <c r="AU55" s="10"/>
      <c r="AV55" s="9"/>
      <c r="AW55" s="10"/>
      <c r="AX55" s="10"/>
      <c r="AY55" s="10"/>
      <c r="AZ55" s="9"/>
      <c r="BA55" s="9"/>
      <c r="BB55" s="10"/>
      <c r="BC55" s="10"/>
      <c r="BD55" s="10"/>
      <c r="BE55" s="10"/>
      <c r="BF55" s="9"/>
      <c r="BG55" s="12"/>
      <c r="BH55" s="9"/>
      <c r="BI55" s="9"/>
      <c r="BJ55" s="9"/>
      <c r="BK55" s="10"/>
      <c r="BL55" s="10"/>
      <c r="BM55" s="10"/>
      <c r="BN55" s="9"/>
      <c r="BO55" s="9"/>
      <c r="BP55" s="10"/>
      <c r="BQ55" s="9"/>
      <c r="BR55" s="10"/>
      <c r="BS55" s="9"/>
      <c r="BT55" s="10"/>
      <c r="BU55" s="10"/>
      <c r="BV55" s="10"/>
      <c r="BW55" s="9"/>
      <c r="BX55" s="10"/>
      <c r="BY55" s="10"/>
      <c r="BZ55" s="10"/>
      <c r="CA55" s="10"/>
      <c r="CB55" s="10"/>
      <c r="CC55" s="9"/>
      <c r="CD55" s="10"/>
      <c r="CE55" s="9"/>
      <c r="CF55" s="9"/>
      <c r="CG55" s="10"/>
      <c r="CH55" s="10"/>
      <c r="CI55" s="10"/>
      <c r="CJ55" s="9"/>
      <c r="CK55" s="10"/>
      <c r="CL55" s="9"/>
      <c r="CM55" s="9"/>
    </row>
    <row r="56" spans="1:91" s="4" customFormat="1" ht="30" x14ac:dyDescent="0.25">
      <c r="A56" s="28">
        <f>COUNTIF($B$6:B56,B56)</f>
        <v>1</v>
      </c>
      <c r="B56" s="24" t="s">
        <v>125</v>
      </c>
      <c r="C56" s="11">
        <v>-87106</v>
      </c>
      <c r="D56" s="10"/>
      <c r="E56" s="10"/>
      <c r="F56" s="10"/>
      <c r="G56" s="9"/>
      <c r="H56" s="12"/>
      <c r="I56" s="11"/>
      <c r="J56" s="10"/>
      <c r="K56" s="9"/>
      <c r="L56" s="9"/>
      <c r="M56" s="9"/>
      <c r="N56" s="10"/>
      <c r="O56" s="10"/>
      <c r="P56" s="9"/>
      <c r="Q56" s="10"/>
      <c r="R56" s="11"/>
      <c r="S56" s="10"/>
      <c r="T56" s="11"/>
      <c r="U56" s="11"/>
      <c r="V56" s="9"/>
      <c r="W56" s="9"/>
      <c r="X56" s="11"/>
      <c r="Y56" s="9"/>
      <c r="Z56" s="11"/>
      <c r="AA56" s="9"/>
      <c r="AB56" s="11"/>
      <c r="AC56" s="10"/>
      <c r="AD56" s="9"/>
      <c r="AE56" s="9"/>
      <c r="AF56" s="9"/>
      <c r="AG56" s="10"/>
      <c r="AH56" s="10"/>
      <c r="AI56" s="10"/>
      <c r="AJ56" s="9"/>
      <c r="AK56" s="9"/>
      <c r="AL56" s="9"/>
      <c r="AM56" s="10"/>
      <c r="AN56" s="9"/>
      <c r="AO56" s="9"/>
      <c r="AP56" s="10"/>
      <c r="AQ56" s="10"/>
      <c r="AR56" s="9"/>
      <c r="AS56" s="9"/>
      <c r="AT56" s="9"/>
      <c r="AU56" s="10"/>
      <c r="AV56" s="10"/>
      <c r="AW56" s="9"/>
      <c r="AX56" s="11"/>
      <c r="AY56" s="10"/>
      <c r="AZ56" s="11"/>
      <c r="BA56" s="11"/>
      <c r="BB56" s="11"/>
      <c r="BC56" s="9"/>
      <c r="BD56" s="11"/>
      <c r="BE56" s="10"/>
      <c r="BF56" s="11"/>
      <c r="BG56" s="10"/>
      <c r="BH56" s="10"/>
      <c r="BI56" s="9"/>
      <c r="BJ56" s="9"/>
      <c r="BK56" s="9"/>
      <c r="BL56" s="11"/>
      <c r="BM56" s="11"/>
      <c r="BN56" s="9"/>
      <c r="BO56" s="9"/>
      <c r="BP56" s="11"/>
      <c r="BQ56" s="9"/>
      <c r="BR56" s="9"/>
      <c r="BS56" s="11"/>
      <c r="BT56" s="9"/>
      <c r="BU56" s="11"/>
      <c r="BV56" s="10"/>
      <c r="BW56" s="9"/>
      <c r="BX56" s="11"/>
      <c r="BY56" s="10"/>
      <c r="BZ56" s="11"/>
      <c r="CA56" s="11"/>
      <c r="CB56" s="9"/>
      <c r="CC56" s="10"/>
      <c r="CD56" s="9"/>
      <c r="CE56" s="11"/>
      <c r="CF56" s="10"/>
      <c r="CG56" s="11"/>
      <c r="CH56" s="11"/>
      <c r="CI56" s="9"/>
      <c r="CJ56" s="11"/>
      <c r="CK56" s="9"/>
      <c r="CL56" s="9"/>
      <c r="CM56" s="9"/>
    </row>
    <row r="57" spans="1:91" s="4" customFormat="1" x14ac:dyDescent="0.25">
      <c r="A57" s="28">
        <f>COUNTIF($B$6:B57,B57)</f>
        <v>1</v>
      </c>
      <c r="B57" s="24" t="s">
        <v>126</v>
      </c>
      <c r="C57" s="11">
        <v>-656477</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9"/>
      <c r="CM57" s="9"/>
    </row>
    <row r="58" spans="1:91" s="4" customFormat="1" x14ac:dyDescent="0.25">
      <c r="A58" s="28">
        <f>COUNTIF($B$6:B58,B58)</f>
        <v>1</v>
      </c>
      <c r="B58" s="24" t="s">
        <v>16</v>
      </c>
      <c r="C58" s="11">
        <v>-22608</v>
      </c>
      <c r="D58" s="11"/>
      <c r="E58" s="11"/>
      <c r="F58" s="11"/>
      <c r="G58" s="11"/>
      <c r="H58" s="9"/>
      <c r="I58" s="11"/>
      <c r="J58" s="11"/>
      <c r="K58" s="11"/>
      <c r="L58" s="9"/>
      <c r="M58" s="11"/>
      <c r="N58" s="9"/>
      <c r="O58" s="11"/>
      <c r="P58" s="9"/>
      <c r="Q58" s="11"/>
      <c r="R58" s="9"/>
      <c r="S58" s="11"/>
      <c r="T58" s="11"/>
      <c r="U58" s="11"/>
      <c r="V58" s="11"/>
      <c r="W58" s="9"/>
      <c r="X58" s="11"/>
      <c r="Y58" s="11"/>
      <c r="Z58" s="11"/>
      <c r="AA58" s="11"/>
      <c r="AB58" s="9"/>
      <c r="AC58" s="11"/>
      <c r="AD58" s="9"/>
      <c r="AE58" s="11"/>
      <c r="AF58" s="11"/>
      <c r="AG58" s="11"/>
      <c r="AH58" s="11"/>
      <c r="AI58" s="11"/>
      <c r="AJ58" s="11"/>
      <c r="AK58" s="11"/>
      <c r="AL58" s="11"/>
      <c r="AM58" s="9"/>
      <c r="AN58" s="9"/>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9"/>
      <c r="BN58" s="11"/>
      <c r="BO58" s="11"/>
      <c r="BP58" s="11"/>
      <c r="BQ58" s="11"/>
      <c r="BR58" s="11"/>
      <c r="BS58" s="9"/>
      <c r="BT58" s="11"/>
      <c r="BU58" s="11"/>
      <c r="BV58" s="11"/>
      <c r="BW58" s="11"/>
      <c r="BX58" s="11"/>
      <c r="BY58" s="11"/>
      <c r="BZ58" s="11"/>
      <c r="CA58" s="9"/>
      <c r="CB58" s="11"/>
      <c r="CC58" s="11"/>
      <c r="CD58" s="11"/>
      <c r="CE58" s="11"/>
      <c r="CF58" s="11"/>
      <c r="CG58" s="11"/>
      <c r="CH58" s="11"/>
      <c r="CI58" s="11"/>
      <c r="CJ58" s="9"/>
      <c r="CK58" s="11"/>
      <c r="CL58" s="9"/>
      <c r="CM58" s="9"/>
    </row>
    <row r="59" spans="1:91" s="4" customFormat="1" x14ac:dyDescent="0.25">
      <c r="A59" s="28">
        <f>COUNTIF($B$6:B59,B59)</f>
        <v>1</v>
      </c>
      <c r="B59" s="24" t="s">
        <v>17</v>
      </c>
      <c r="C59" s="11">
        <v>-16973</v>
      </c>
      <c r="D59" s="9"/>
      <c r="E59" s="12"/>
      <c r="F59" s="9"/>
      <c r="G59" s="11"/>
      <c r="H59" s="9"/>
      <c r="I59" s="9"/>
      <c r="J59" s="11"/>
      <c r="K59" s="9"/>
      <c r="L59" s="9"/>
      <c r="M59" s="11"/>
      <c r="N59" s="9"/>
      <c r="O59" s="11"/>
      <c r="P59" s="9"/>
      <c r="Q59" s="12"/>
      <c r="R59" s="9"/>
      <c r="S59" s="11"/>
      <c r="T59" s="9"/>
      <c r="U59" s="11"/>
      <c r="V59" s="9"/>
      <c r="W59" s="11"/>
      <c r="X59" s="12"/>
      <c r="Y59" s="11"/>
      <c r="Z59" s="11"/>
      <c r="AA59" s="11"/>
      <c r="AB59" s="12"/>
      <c r="AC59" s="9"/>
      <c r="AD59" s="12"/>
      <c r="AE59" s="9"/>
      <c r="AF59" s="11"/>
      <c r="AG59" s="10"/>
      <c r="AH59" s="11"/>
      <c r="AI59" s="9"/>
      <c r="AJ59" s="9"/>
      <c r="AK59" s="9"/>
      <c r="AL59" s="9"/>
      <c r="AM59" s="9"/>
      <c r="AN59" s="9"/>
      <c r="AO59" s="9"/>
      <c r="AP59" s="9"/>
      <c r="AQ59" s="9"/>
      <c r="AR59" s="10"/>
      <c r="AS59" s="9"/>
      <c r="AT59" s="11"/>
      <c r="AU59" s="9"/>
      <c r="AV59" s="11"/>
      <c r="AW59" s="9"/>
      <c r="AX59" s="11"/>
      <c r="AY59" s="9"/>
      <c r="AZ59" s="12"/>
      <c r="BA59" s="10"/>
      <c r="BB59" s="12"/>
      <c r="BC59" s="11"/>
      <c r="BD59" s="11"/>
      <c r="BE59" s="11"/>
      <c r="BF59" s="9"/>
      <c r="BG59" s="9"/>
      <c r="BH59" s="12"/>
      <c r="BI59" s="9"/>
      <c r="BJ59" s="11"/>
      <c r="BK59" s="12"/>
      <c r="BL59" s="9"/>
      <c r="BM59" s="10"/>
      <c r="BN59" s="12"/>
      <c r="BO59" s="9"/>
      <c r="BP59" s="11"/>
      <c r="BQ59" s="9"/>
      <c r="BR59" s="12"/>
      <c r="BS59" s="9"/>
      <c r="BT59" s="11"/>
      <c r="BU59" s="11"/>
      <c r="BV59" s="9"/>
      <c r="BW59" s="12"/>
      <c r="BX59" s="9"/>
      <c r="BY59" s="9"/>
      <c r="BZ59" s="9"/>
      <c r="CA59" s="11"/>
      <c r="CB59" s="12"/>
      <c r="CC59" s="12"/>
      <c r="CD59" s="9"/>
      <c r="CE59" s="9"/>
      <c r="CF59" s="11"/>
      <c r="CG59" s="9"/>
      <c r="CH59" s="9"/>
      <c r="CI59" s="11"/>
      <c r="CJ59" s="12"/>
      <c r="CK59" s="9"/>
      <c r="CL59" s="9"/>
      <c r="CM59" s="9"/>
    </row>
    <row r="60" spans="1:91" s="4" customFormat="1" x14ac:dyDescent="0.25">
      <c r="A60" s="28">
        <f>COUNTIF($B$6:B60,B60)</f>
        <v>1</v>
      </c>
      <c r="B60" s="25" t="s">
        <v>18</v>
      </c>
      <c r="C60" s="13">
        <v>-1230246</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4"/>
      <c r="CM60" s="14"/>
    </row>
    <row r="61" spans="1:91" s="4" customFormat="1" x14ac:dyDescent="0.25">
      <c r="A61" s="28">
        <f>COUNTIF($B$6:B61,B61)</f>
        <v>1</v>
      </c>
      <c r="B61" s="24" t="s">
        <v>127</v>
      </c>
      <c r="C61" s="11">
        <v>-4248</v>
      </c>
      <c r="D61" s="9"/>
      <c r="E61" s="9"/>
      <c r="F61" s="10"/>
      <c r="G61" s="9"/>
      <c r="H61" s="9"/>
      <c r="I61" s="9"/>
      <c r="J61" s="9"/>
      <c r="K61" s="9"/>
      <c r="L61" s="9"/>
      <c r="M61" s="11"/>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row>
    <row r="62" spans="1:91" s="4" customFormat="1" x14ac:dyDescent="0.25">
      <c r="A62" s="28">
        <f>COUNTIF($B$6:B62,B62)</f>
        <v>1</v>
      </c>
      <c r="B62" s="25" t="s">
        <v>128</v>
      </c>
      <c r="C62" s="13">
        <v>492273</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4"/>
      <c r="CM62" s="14"/>
    </row>
    <row r="63" spans="1:91" s="4" customFormat="1" x14ac:dyDescent="0.25">
      <c r="A63" s="28">
        <f>COUNTIF($B$6:B63,B63)</f>
        <v>0</v>
      </c>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row>
    <row r="64" spans="1:91" s="4" customFormat="1" x14ac:dyDescent="0.25">
      <c r="A64" s="28">
        <f>COUNTIF($B$6:B64,B64)</f>
        <v>1</v>
      </c>
      <c r="B64" s="24" t="s">
        <v>19</v>
      </c>
      <c r="C64" s="10">
        <v>246325</v>
      </c>
      <c r="D64" s="10"/>
      <c r="E64" s="10"/>
      <c r="F64" s="10"/>
      <c r="G64" s="9"/>
      <c r="H64" s="10"/>
      <c r="I64" s="10"/>
      <c r="J64" s="10"/>
      <c r="K64" s="10"/>
      <c r="L64" s="9"/>
      <c r="M64" s="10"/>
      <c r="N64" s="10"/>
      <c r="O64" s="10"/>
      <c r="P64" s="10"/>
      <c r="Q64" s="9"/>
      <c r="R64" s="10"/>
      <c r="S64" s="10"/>
      <c r="T64" s="10"/>
      <c r="U64" s="10"/>
      <c r="V64" s="10"/>
      <c r="W64" s="9"/>
      <c r="X64" s="10"/>
      <c r="Y64" s="10"/>
      <c r="Z64" s="10"/>
      <c r="AA64" s="10"/>
      <c r="AB64" s="10"/>
      <c r="AC64" s="10"/>
      <c r="AD64" s="10"/>
      <c r="AE64" s="10"/>
      <c r="AF64" s="10"/>
      <c r="AG64" s="10"/>
      <c r="AH64" s="9"/>
      <c r="AI64" s="9"/>
      <c r="AJ64" s="9"/>
      <c r="AK64" s="9"/>
      <c r="AL64" s="10"/>
      <c r="AM64" s="9"/>
      <c r="AN64" s="9"/>
      <c r="AO64" s="9"/>
      <c r="AP64" s="10"/>
      <c r="AQ64" s="10"/>
      <c r="AR64" s="10"/>
      <c r="AS64" s="10"/>
      <c r="AT64" s="9"/>
      <c r="AU64" s="10"/>
      <c r="AV64" s="9"/>
      <c r="AW64" s="10"/>
      <c r="AX64" s="10"/>
      <c r="AY64" s="10"/>
      <c r="AZ64" s="10"/>
      <c r="BA64" s="10"/>
      <c r="BB64" s="9"/>
      <c r="BC64" s="10"/>
      <c r="BD64" s="10"/>
      <c r="BE64" s="10"/>
      <c r="BF64" s="10"/>
      <c r="BG64" s="9"/>
      <c r="BH64" s="10"/>
      <c r="BI64" s="10"/>
      <c r="BJ64" s="10"/>
      <c r="BK64" s="10"/>
      <c r="BL64" s="10"/>
      <c r="BM64" s="10"/>
      <c r="BN64" s="10"/>
      <c r="BO64" s="10"/>
      <c r="BP64" s="10"/>
      <c r="BQ64" s="9"/>
      <c r="BR64" s="10"/>
      <c r="BS64" s="10"/>
      <c r="BT64" s="10"/>
      <c r="BU64" s="10"/>
      <c r="BV64" s="9"/>
      <c r="BW64" s="9"/>
      <c r="BX64" s="10"/>
      <c r="BY64" s="10"/>
      <c r="BZ64" s="10"/>
      <c r="CA64" s="9"/>
      <c r="CB64" s="9"/>
      <c r="CC64" s="10"/>
      <c r="CD64" s="10"/>
      <c r="CE64" s="9"/>
      <c r="CF64" s="10"/>
      <c r="CG64" s="10"/>
      <c r="CH64" s="10"/>
      <c r="CI64" s="10"/>
      <c r="CJ64" s="10"/>
      <c r="CK64" s="10"/>
      <c r="CL64" s="9"/>
      <c r="CM64" s="9"/>
    </row>
    <row r="65" spans="1:91" s="4" customFormat="1" ht="30" x14ac:dyDescent="0.25">
      <c r="A65" s="28">
        <f>COUNTIF($B$6:B65,B65)</f>
        <v>1</v>
      </c>
      <c r="B65" s="25" t="s">
        <v>129</v>
      </c>
      <c r="C65" s="13">
        <v>738598</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4"/>
      <c r="CM65" s="14"/>
    </row>
    <row r="66" spans="1:91" s="4" customFormat="1" x14ac:dyDescent="0.25">
      <c r="A66" s="28">
        <f>COUNTIF($B$6:B66,B66)</f>
        <v>0</v>
      </c>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row>
    <row r="67" spans="1:91" s="4" customFormat="1" x14ac:dyDescent="0.25">
      <c r="A67" s="28">
        <f>COUNTIF($B$6:B67,B67)</f>
        <v>1</v>
      </c>
      <c r="B67" s="24" t="s">
        <v>130</v>
      </c>
      <c r="C67" s="11">
        <v>-4932</v>
      </c>
      <c r="D67" s="11"/>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11"/>
      <c r="AT67" s="9"/>
      <c r="AU67" s="9"/>
      <c r="AV67" s="9"/>
      <c r="AW67" s="9"/>
      <c r="AX67" s="9"/>
      <c r="AY67" s="9"/>
      <c r="AZ67" s="9"/>
      <c r="BA67" s="9"/>
      <c r="BB67" s="9"/>
      <c r="BC67" s="9"/>
      <c r="BD67" s="9"/>
      <c r="BE67" s="11"/>
      <c r="BF67" s="9"/>
      <c r="BG67" s="9"/>
      <c r="BH67" s="9"/>
      <c r="BI67" s="9"/>
      <c r="BJ67" s="9"/>
      <c r="BK67" s="9"/>
      <c r="BL67" s="9"/>
      <c r="BM67" s="9"/>
      <c r="BN67" s="9"/>
      <c r="BO67" s="9"/>
      <c r="BP67" s="9"/>
      <c r="BQ67" s="9"/>
      <c r="BR67" s="9"/>
      <c r="BS67" s="9"/>
      <c r="BT67" s="9"/>
      <c r="BU67" s="9"/>
      <c r="BV67" s="9"/>
      <c r="BW67" s="11"/>
      <c r="BX67" s="9"/>
      <c r="BY67" s="9"/>
      <c r="BZ67" s="9"/>
      <c r="CA67" s="11"/>
      <c r="CB67" s="9"/>
      <c r="CC67" s="9"/>
      <c r="CD67" s="9"/>
      <c r="CE67" s="9"/>
      <c r="CF67" s="9"/>
      <c r="CG67" s="9"/>
      <c r="CH67" s="9"/>
      <c r="CI67" s="9"/>
      <c r="CJ67" s="9"/>
      <c r="CK67" s="9"/>
      <c r="CL67" s="9"/>
      <c r="CM67" s="9"/>
    </row>
    <row r="68" spans="1:91" s="4" customFormat="1" x14ac:dyDescent="0.25">
      <c r="A68" s="28">
        <f>COUNTIF($B$6:B68,B68)</f>
        <v>1</v>
      </c>
      <c r="B68" s="24" t="s">
        <v>131</v>
      </c>
      <c r="C68" s="11">
        <v>-55001</v>
      </c>
      <c r="D68" s="9"/>
      <c r="E68" s="9"/>
      <c r="F68" s="11"/>
      <c r="G68" s="9"/>
      <c r="H68" s="9"/>
      <c r="I68" s="9"/>
      <c r="J68" s="9"/>
      <c r="K68" s="9"/>
      <c r="L68" s="9"/>
      <c r="M68" s="9"/>
      <c r="N68" s="9"/>
      <c r="O68" s="9"/>
      <c r="P68" s="9"/>
      <c r="Q68" s="9"/>
      <c r="R68" s="9"/>
      <c r="S68" s="11"/>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11"/>
      <c r="BC68" s="9"/>
      <c r="BD68" s="9"/>
      <c r="BE68" s="9"/>
      <c r="BF68" s="9"/>
      <c r="BG68" s="9"/>
      <c r="BH68" s="9"/>
      <c r="BI68" s="9"/>
      <c r="BJ68" s="9"/>
      <c r="BK68" s="9"/>
      <c r="BL68" s="9"/>
      <c r="BM68" s="9"/>
      <c r="BN68" s="9"/>
      <c r="BO68" s="9"/>
      <c r="BP68" s="9"/>
      <c r="BQ68" s="9"/>
      <c r="BR68" s="9"/>
      <c r="BS68" s="9"/>
      <c r="BT68" s="9"/>
      <c r="BU68" s="9"/>
      <c r="BV68" s="9"/>
      <c r="BW68" s="9"/>
      <c r="BX68" s="11"/>
      <c r="BY68" s="9"/>
      <c r="BZ68" s="9"/>
      <c r="CA68" s="9"/>
      <c r="CB68" s="9"/>
      <c r="CC68" s="10"/>
      <c r="CD68" s="9"/>
      <c r="CE68" s="9"/>
      <c r="CF68" s="9"/>
      <c r="CG68" s="9"/>
      <c r="CH68" s="9"/>
      <c r="CI68" s="9"/>
      <c r="CJ68" s="9"/>
      <c r="CK68" s="9"/>
      <c r="CL68" s="9"/>
      <c r="CM68" s="9"/>
    </row>
    <row r="69" spans="1:91" s="4" customFormat="1" x14ac:dyDescent="0.25">
      <c r="A69" s="28">
        <f>COUNTIF($B$6:B69,B69)</f>
        <v>1</v>
      </c>
      <c r="B69" s="24" t="s">
        <v>132</v>
      </c>
      <c r="C69" s="10">
        <v>3481</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10"/>
      <c r="AU69" s="9"/>
      <c r="AV69" s="9"/>
      <c r="AW69" s="9"/>
      <c r="AX69" s="9"/>
      <c r="AY69" s="9"/>
      <c r="AZ69" s="9"/>
      <c r="BA69" s="9"/>
      <c r="BB69" s="9"/>
      <c r="BC69" s="9"/>
      <c r="BD69" s="9"/>
      <c r="BE69" s="9"/>
      <c r="BF69" s="9"/>
      <c r="BG69" s="9"/>
      <c r="BH69" s="9"/>
      <c r="BI69" s="9"/>
      <c r="BJ69" s="9"/>
      <c r="BK69" s="9"/>
      <c r="BL69" s="11"/>
      <c r="BM69" s="9"/>
      <c r="BN69" s="9"/>
      <c r="BO69" s="9"/>
      <c r="BP69" s="9"/>
      <c r="BQ69" s="9"/>
      <c r="BR69" s="9"/>
      <c r="BS69" s="9"/>
      <c r="BT69" s="9"/>
      <c r="BU69" s="9"/>
      <c r="BV69" s="9"/>
      <c r="BW69" s="9"/>
      <c r="BX69" s="12"/>
      <c r="BY69" s="9"/>
      <c r="BZ69" s="9"/>
      <c r="CA69" s="9"/>
      <c r="CB69" s="9"/>
      <c r="CC69" s="10"/>
      <c r="CD69" s="9"/>
      <c r="CE69" s="9"/>
      <c r="CF69" s="9"/>
      <c r="CG69" s="9"/>
      <c r="CH69" s="9"/>
      <c r="CI69" s="9"/>
      <c r="CJ69" s="9"/>
      <c r="CK69" s="9"/>
      <c r="CL69" s="9"/>
      <c r="CM69" s="9"/>
    </row>
    <row r="70" spans="1:91" s="4" customFormat="1" x14ac:dyDescent="0.25">
      <c r="A70" s="28">
        <f>COUNTIF($B$6:B70,B70)</f>
        <v>1</v>
      </c>
      <c r="B70" s="24" t="s">
        <v>133</v>
      </c>
      <c r="C70" s="10">
        <v>34801</v>
      </c>
      <c r="D70" s="10"/>
      <c r="E70" s="10"/>
      <c r="F70" s="10"/>
      <c r="G70" s="11"/>
      <c r="H70" s="11"/>
      <c r="I70" s="9"/>
      <c r="J70" s="10"/>
      <c r="K70" s="9"/>
      <c r="L70" s="9"/>
      <c r="M70" s="10"/>
      <c r="N70" s="10"/>
      <c r="O70" s="10"/>
      <c r="P70" s="10"/>
      <c r="Q70" s="10"/>
      <c r="R70" s="10"/>
      <c r="S70" s="10"/>
      <c r="T70" s="10"/>
      <c r="U70" s="9"/>
      <c r="V70" s="9"/>
      <c r="W70" s="11"/>
      <c r="X70" s="10"/>
      <c r="Y70" s="10"/>
      <c r="Z70" s="9"/>
      <c r="AA70" s="10"/>
      <c r="AB70" s="10"/>
      <c r="AC70" s="10"/>
      <c r="AD70" s="9"/>
      <c r="AE70" s="9"/>
      <c r="AF70" s="11"/>
      <c r="AG70" s="10"/>
      <c r="AH70" s="9"/>
      <c r="AI70" s="9"/>
      <c r="AJ70" s="9"/>
      <c r="AK70" s="9"/>
      <c r="AL70" s="9"/>
      <c r="AM70" s="10"/>
      <c r="AN70" s="9"/>
      <c r="AO70" s="10"/>
      <c r="AP70" s="9"/>
      <c r="AQ70" s="9"/>
      <c r="AR70" s="10"/>
      <c r="AS70" s="9"/>
      <c r="AT70" s="10"/>
      <c r="AU70" s="10"/>
      <c r="AV70" s="9"/>
      <c r="AW70" s="9"/>
      <c r="AX70" s="10"/>
      <c r="AY70" s="10"/>
      <c r="AZ70" s="10"/>
      <c r="BA70" s="10"/>
      <c r="BB70" s="11"/>
      <c r="BC70" s="10"/>
      <c r="BD70" s="10"/>
      <c r="BE70" s="9"/>
      <c r="BF70" s="9"/>
      <c r="BG70" s="9"/>
      <c r="BH70" s="9"/>
      <c r="BI70" s="9"/>
      <c r="BJ70" s="9"/>
      <c r="BK70" s="10"/>
      <c r="BL70" s="10"/>
      <c r="BM70" s="10"/>
      <c r="BN70" s="9"/>
      <c r="BO70" s="9"/>
      <c r="BP70" s="9"/>
      <c r="BQ70" s="9"/>
      <c r="BR70" s="10"/>
      <c r="BS70" s="10"/>
      <c r="BT70" s="9"/>
      <c r="BU70" s="9"/>
      <c r="BV70" s="9"/>
      <c r="BW70" s="11"/>
      <c r="BX70" s="9"/>
      <c r="BY70" s="9"/>
      <c r="BZ70" s="10"/>
      <c r="CA70" s="9"/>
      <c r="CB70" s="10"/>
      <c r="CC70" s="9"/>
      <c r="CD70" s="10"/>
      <c r="CE70" s="9"/>
      <c r="CF70" s="10"/>
      <c r="CG70" s="10"/>
      <c r="CH70" s="10"/>
      <c r="CI70" s="10"/>
      <c r="CJ70" s="9"/>
      <c r="CK70" s="10"/>
      <c r="CL70" s="9"/>
      <c r="CM70" s="9"/>
    </row>
    <row r="71" spans="1:91" s="4" customFormat="1" x14ac:dyDescent="0.25">
      <c r="A71" s="28">
        <f>COUNTIF($B$6:B71,B71)</f>
        <v>1</v>
      </c>
      <c r="B71" s="24" t="s">
        <v>134</v>
      </c>
      <c r="C71" s="11">
        <v>-6596</v>
      </c>
      <c r="D71" s="10"/>
      <c r="E71" s="11"/>
      <c r="F71" s="10"/>
      <c r="G71" s="11"/>
      <c r="H71" s="11"/>
      <c r="I71" s="11"/>
      <c r="J71" s="10"/>
      <c r="K71" s="10"/>
      <c r="L71" s="9"/>
      <c r="M71" s="10"/>
      <c r="N71" s="10"/>
      <c r="O71" s="11"/>
      <c r="P71" s="9"/>
      <c r="Q71" s="10"/>
      <c r="R71" s="9"/>
      <c r="S71" s="11"/>
      <c r="T71" s="10"/>
      <c r="U71" s="11"/>
      <c r="V71" s="10"/>
      <c r="W71" s="9"/>
      <c r="X71" s="10"/>
      <c r="Y71" s="11"/>
      <c r="Z71" s="9"/>
      <c r="AA71" s="9"/>
      <c r="AB71" s="11"/>
      <c r="AC71" s="11"/>
      <c r="AD71" s="11"/>
      <c r="AE71" s="11"/>
      <c r="AF71" s="11"/>
      <c r="AG71" s="11"/>
      <c r="AH71" s="9"/>
      <c r="AI71" s="9"/>
      <c r="AJ71" s="9"/>
      <c r="AK71" s="9"/>
      <c r="AL71" s="10"/>
      <c r="AM71" s="9"/>
      <c r="AN71" s="10"/>
      <c r="AO71" s="9"/>
      <c r="AP71" s="10"/>
      <c r="AQ71" s="11"/>
      <c r="AR71" s="11"/>
      <c r="AS71" s="9"/>
      <c r="AT71" s="10"/>
      <c r="AU71" s="11"/>
      <c r="AV71" s="10"/>
      <c r="AW71" s="10"/>
      <c r="AX71" s="11"/>
      <c r="AY71" s="12"/>
      <c r="AZ71" s="10"/>
      <c r="BA71" s="11"/>
      <c r="BB71" s="10"/>
      <c r="BC71" s="10"/>
      <c r="BD71" s="10"/>
      <c r="BE71" s="10"/>
      <c r="BF71" s="11"/>
      <c r="BG71" s="9"/>
      <c r="BH71" s="9"/>
      <c r="BI71" s="11"/>
      <c r="BJ71" s="10"/>
      <c r="BK71" s="11"/>
      <c r="BL71" s="10"/>
      <c r="BM71" s="11"/>
      <c r="BN71" s="10"/>
      <c r="BO71" s="9"/>
      <c r="BP71" s="11"/>
      <c r="BQ71" s="11"/>
      <c r="BR71" s="11"/>
      <c r="BS71" s="11"/>
      <c r="BT71" s="11"/>
      <c r="BU71" s="10"/>
      <c r="BV71" s="10"/>
      <c r="BW71" s="9"/>
      <c r="BX71" s="10"/>
      <c r="BY71" s="10"/>
      <c r="BZ71" s="10"/>
      <c r="CA71" s="10"/>
      <c r="CB71" s="10"/>
      <c r="CC71" s="9"/>
      <c r="CD71" s="11"/>
      <c r="CE71" s="9"/>
      <c r="CF71" s="10"/>
      <c r="CG71" s="11"/>
      <c r="CH71" s="10"/>
      <c r="CI71" s="11"/>
      <c r="CJ71" s="10"/>
      <c r="CK71" s="10"/>
      <c r="CL71" s="9"/>
      <c r="CM71" s="9"/>
    </row>
    <row r="72" spans="1:91" s="4" customFormat="1" x14ac:dyDescent="0.25">
      <c r="A72" s="28">
        <f>COUNTIF($B$6:B72,B72)</f>
        <v>1</v>
      </c>
      <c r="B72" s="25" t="s">
        <v>20</v>
      </c>
      <c r="C72" s="13">
        <v>-28246</v>
      </c>
      <c r="D72" s="13"/>
      <c r="E72" s="13"/>
      <c r="F72" s="13"/>
      <c r="G72" s="13"/>
      <c r="H72" s="13"/>
      <c r="I72" s="13"/>
      <c r="J72" s="13"/>
      <c r="K72" s="13"/>
      <c r="L72" s="14"/>
      <c r="M72" s="13"/>
      <c r="N72" s="13"/>
      <c r="O72" s="13"/>
      <c r="P72" s="13"/>
      <c r="Q72" s="13"/>
      <c r="R72" s="13"/>
      <c r="S72" s="13"/>
      <c r="T72" s="13"/>
      <c r="U72" s="13"/>
      <c r="V72" s="13"/>
      <c r="W72" s="13"/>
      <c r="X72" s="13"/>
      <c r="Y72" s="13"/>
      <c r="Z72" s="14"/>
      <c r="AA72" s="13"/>
      <c r="AB72" s="13"/>
      <c r="AC72" s="13"/>
      <c r="AD72" s="13"/>
      <c r="AE72" s="13"/>
      <c r="AF72" s="13"/>
      <c r="AG72" s="13"/>
      <c r="AH72" s="14"/>
      <c r="AI72" s="14"/>
      <c r="AJ72" s="14"/>
      <c r="AK72" s="14"/>
      <c r="AL72" s="13"/>
      <c r="AM72" s="13"/>
      <c r="AN72" s="13"/>
      <c r="AO72" s="13"/>
      <c r="AP72" s="13"/>
      <c r="AQ72" s="13"/>
      <c r="AR72" s="13"/>
      <c r="AS72" s="13"/>
      <c r="AT72" s="13"/>
      <c r="AU72" s="13"/>
      <c r="AV72" s="13"/>
      <c r="AW72" s="13"/>
      <c r="AX72" s="13"/>
      <c r="AY72" s="13"/>
      <c r="AZ72" s="13"/>
      <c r="BA72" s="13"/>
      <c r="BB72" s="13"/>
      <c r="BC72" s="13"/>
      <c r="BD72" s="13"/>
      <c r="BE72" s="13"/>
      <c r="BF72" s="13"/>
      <c r="BG72" s="14"/>
      <c r="BH72" s="14"/>
      <c r="BI72" s="13"/>
      <c r="BJ72" s="13"/>
      <c r="BK72" s="13"/>
      <c r="BL72" s="13"/>
      <c r="BM72" s="13"/>
      <c r="BN72" s="13"/>
      <c r="BO72" s="14"/>
      <c r="BP72" s="13"/>
      <c r="BQ72" s="13"/>
      <c r="BR72" s="13"/>
      <c r="BS72" s="13"/>
      <c r="BT72" s="13"/>
      <c r="BU72" s="13"/>
      <c r="BV72" s="13"/>
      <c r="BW72" s="13"/>
      <c r="BX72" s="13"/>
      <c r="BY72" s="13"/>
      <c r="BZ72" s="13"/>
      <c r="CA72" s="13"/>
      <c r="CB72" s="13"/>
      <c r="CC72" s="13"/>
      <c r="CD72" s="13"/>
      <c r="CE72" s="14"/>
      <c r="CF72" s="13"/>
      <c r="CG72" s="13"/>
      <c r="CH72" s="13"/>
      <c r="CI72" s="13"/>
      <c r="CJ72" s="13"/>
      <c r="CK72" s="13"/>
      <c r="CL72" s="14"/>
      <c r="CM72" s="14"/>
    </row>
    <row r="73" spans="1:91" s="4" customFormat="1" x14ac:dyDescent="0.25">
      <c r="A73" s="28">
        <f>COUNTIF($B$6:B73,B73)</f>
        <v>1</v>
      </c>
      <c r="B73" s="25" t="s">
        <v>135</v>
      </c>
      <c r="C73" s="13">
        <v>710351</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4"/>
      <c r="CM73" s="14"/>
    </row>
    <row r="74" spans="1:91" s="4" customFormat="1" x14ac:dyDescent="0.25">
      <c r="A74" s="28">
        <f>COUNTIF($B$6:B74,B74)</f>
        <v>1</v>
      </c>
      <c r="B74" s="24" t="s">
        <v>21</v>
      </c>
      <c r="C74" s="11">
        <v>-236943</v>
      </c>
      <c r="D74" s="11"/>
      <c r="E74" s="10"/>
      <c r="F74" s="10"/>
      <c r="G74" s="11"/>
      <c r="H74" s="11"/>
      <c r="I74" s="11"/>
      <c r="J74" s="11"/>
      <c r="K74" s="10"/>
      <c r="L74" s="9"/>
      <c r="M74" s="11"/>
      <c r="N74" s="11"/>
      <c r="O74" s="11"/>
      <c r="P74" s="11"/>
      <c r="Q74" s="10"/>
      <c r="R74" s="11"/>
      <c r="S74" s="11"/>
      <c r="T74" s="11"/>
      <c r="U74" s="11"/>
      <c r="V74" s="11"/>
      <c r="W74" s="11"/>
      <c r="X74" s="11"/>
      <c r="Y74" s="11"/>
      <c r="Z74" s="11"/>
      <c r="AA74" s="11"/>
      <c r="AB74" s="11"/>
      <c r="AC74" s="11"/>
      <c r="AD74" s="11"/>
      <c r="AE74" s="11"/>
      <c r="AF74" s="11"/>
      <c r="AG74" s="10"/>
      <c r="AH74" s="9"/>
      <c r="AI74" s="9"/>
      <c r="AJ74" s="9"/>
      <c r="AK74" s="9"/>
      <c r="AL74" s="11"/>
      <c r="AM74" s="10"/>
      <c r="AN74" s="11"/>
      <c r="AO74" s="10"/>
      <c r="AP74" s="10"/>
      <c r="AQ74" s="11"/>
      <c r="AR74" s="11"/>
      <c r="AS74" s="11"/>
      <c r="AT74" s="11"/>
      <c r="AU74" s="11"/>
      <c r="AV74" s="11"/>
      <c r="AW74" s="11"/>
      <c r="AX74" s="11"/>
      <c r="AY74" s="11"/>
      <c r="AZ74" s="11"/>
      <c r="BA74" s="11"/>
      <c r="BB74" s="10"/>
      <c r="BC74" s="11"/>
      <c r="BD74" s="11"/>
      <c r="BE74" s="11"/>
      <c r="BF74" s="11"/>
      <c r="BG74" s="10"/>
      <c r="BH74" s="11"/>
      <c r="BI74" s="11"/>
      <c r="BJ74" s="11"/>
      <c r="BK74" s="11"/>
      <c r="BL74" s="11"/>
      <c r="BM74" s="11"/>
      <c r="BN74" s="11"/>
      <c r="BO74" s="10"/>
      <c r="BP74" s="11"/>
      <c r="BQ74" s="11"/>
      <c r="BR74" s="11"/>
      <c r="BS74" s="11"/>
      <c r="BT74" s="11"/>
      <c r="BU74" s="11"/>
      <c r="BV74" s="11"/>
      <c r="BW74" s="10"/>
      <c r="BX74" s="10"/>
      <c r="BY74" s="11"/>
      <c r="BZ74" s="11"/>
      <c r="CA74" s="9"/>
      <c r="CB74" s="10"/>
      <c r="CC74" s="11"/>
      <c r="CD74" s="11"/>
      <c r="CE74" s="9"/>
      <c r="CF74" s="10"/>
      <c r="CG74" s="11"/>
      <c r="CH74" s="11"/>
      <c r="CI74" s="10"/>
      <c r="CJ74" s="11"/>
      <c r="CK74" s="11"/>
      <c r="CL74" s="9"/>
      <c r="CM74" s="9"/>
    </row>
    <row r="75" spans="1:91" s="4" customFormat="1" x14ac:dyDescent="0.25">
      <c r="A75" s="28">
        <f>COUNTIF($B$6:B75,B75)</f>
        <v>1</v>
      </c>
      <c r="B75" s="25" t="s">
        <v>136</v>
      </c>
      <c r="C75" s="13">
        <v>473408</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4"/>
      <c r="CM75" s="14"/>
    </row>
    <row r="76" spans="1:91" s="4" customFormat="1" x14ac:dyDescent="0.25">
      <c r="A76" s="28">
        <f>COUNTIF($B$6:B76,B76)</f>
        <v>0</v>
      </c>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row>
    <row r="77" spans="1:91" s="4" customFormat="1" x14ac:dyDescent="0.25">
      <c r="A77" s="28">
        <f>COUNTIF($B$6:B77,B77)</f>
        <v>1</v>
      </c>
      <c r="B77" s="25" t="s">
        <v>137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row>
    <row r="78" spans="1:91" s="4" customFormat="1" x14ac:dyDescent="0.25">
      <c r="A78" s="28">
        <f>COUNTIF($B$6:B78,B78)</f>
        <v>1</v>
      </c>
      <c r="B78" s="24" t="s">
        <v>22</v>
      </c>
      <c r="C78" s="10">
        <v>27532033</v>
      </c>
      <c r="D78" s="10"/>
      <c r="E78" s="10"/>
      <c r="F78" s="10"/>
      <c r="G78" s="10"/>
      <c r="H78" s="10"/>
      <c r="I78" s="10"/>
      <c r="J78" s="10"/>
      <c r="K78" s="10"/>
      <c r="L78" s="9"/>
      <c r="M78" s="10"/>
      <c r="N78" s="10"/>
      <c r="O78" s="10"/>
      <c r="P78" s="10"/>
      <c r="Q78" s="10"/>
      <c r="R78" s="10"/>
      <c r="S78" s="10"/>
      <c r="T78" s="10"/>
      <c r="U78" s="10"/>
      <c r="V78" s="10"/>
      <c r="W78" s="9"/>
      <c r="X78" s="10"/>
      <c r="Y78" s="10"/>
      <c r="Z78" s="10"/>
      <c r="AA78" s="10"/>
      <c r="AB78" s="10"/>
      <c r="AC78" s="10"/>
      <c r="AD78" s="10"/>
      <c r="AE78" s="10"/>
      <c r="AF78" s="10"/>
      <c r="AG78" s="10"/>
      <c r="AH78" s="9"/>
      <c r="AI78" s="9"/>
      <c r="AJ78" s="9"/>
      <c r="AK78" s="9"/>
      <c r="AL78" s="10"/>
      <c r="AM78" s="10"/>
      <c r="AN78" s="10"/>
      <c r="AO78" s="10"/>
      <c r="AP78" s="10"/>
      <c r="AQ78" s="10"/>
      <c r="AR78" s="10"/>
      <c r="AS78" s="10"/>
      <c r="AT78" s="10"/>
      <c r="AU78" s="10"/>
      <c r="AV78" s="10"/>
      <c r="AW78" s="10"/>
      <c r="AX78" s="10"/>
      <c r="AY78" s="9"/>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9"/>
      <c r="CF78" s="10"/>
      <c r="CG78" s="10"/>
      <c r="CH78" s="10"/>
      <c r="CI78" s="10"/>
      <c r="CJ78" s="10"/>
      <c r="CK78" s="10"/>
      <c r="CL78" s="9"/>
      <c r="CM78" s="9"/>
    </row>
    <row r="79" spans="1:91" s="4" customFormat="1" x14ac:dyDescent="0.25">
      <c r="A79" s="28">
        <f>COUNTIF($B$6:B79,B79)</f>
        <v>1</v>
      </c>
      <c r="B79" s="24" t="s">
        <v>138</v>
      </c>
      <c r="C79" s="10">
        <v>23289</v>
      </c>
      <c r="D79" s="9"/>
      <c r="E79" s="10"/>
      <c r="F79" s="9"/>
      <c r="G79" s="9"/>
      <c r="H79" s="9"/>
      <c r="I79" s="9"/>
      <c r="J79" s="10"/>
      <c r="K79" s="9"/>
      <c r="L79" s="9"/>
      <c r="M79" s="9"/>
      <c r="N79" s="9"/>
      <c r="O79" s="9"/>
      <c r="P79" s="10"/>
      <c r="Q79" s="10"/>
      <c r="R79" s="9"/>
      <c r="S79" s="10"/>
      <c r="T79" s="9"/>
      <c r="U79" s="10"/>
      <c r="V79" s="10"/>
      <c r="W79" s="9"/>
      <c r="X79" s="9"/>
      <c r="Y79" s="9"/>
      <c r="Z79" s="9"/>
      <c r="AA79" s="9"/>
      <c r="AB79" s="9"/>
      <c r="AC79" s="10"/>
      <c r="AD79" s="9"/>
      <c r="AE79" s="9"/>
      <c r="AF79" s="9"/>
      <c r="AG79" s="9"/>
      <c r="AH79" s="9"/>
      <c r="AI79" s="9"/>
      <c r="AJ79" s="9"/>
      <c r="AK79" s="9"/>
      <c r="AL79" s="10"/>
      <c r="AM79" s="9"/>
      <c r="AN79" s="10"/>
      <c r="AO79" s="9"/>
      <c r="AP79" s="10"/>
      <c r="AQ79" s="9"/>
      <c r="AR79" s="10"/>
      <c r="AS79" s="10"/>
      <c r="AT79" s="10"/>
      <c r="AU79" s="10"/>
      <c r="AV79" s="10"/>
      <c r="AW79" s="9"/>
      <c r="AX79" s="9"/>
      <c r="AY79" s="9"/>
      <c r="AZ79" s="10"/>
      <c r="BA79" s="9"/>
      <c r="BB79" s="9"/>
      <c r="BC79" s="10"/>
      <c r="BD79" s="10"/>
      <c r="BE79" s="9"/>
      <c r="BF79" s="9"/>
      <c r="BG79" s="9"/>
      <c r="BH79" s="10"/>
      <c r="BI79" s="10"/>
      <c r="BJ79" s="9"/>
      <c r="BK79" s="9"/>
      <c r="BL79" s="10"/>
      <c r="BM79" s="9"/>
      <c r="BN79" s="10"/>
      <c r="BO79" s="9"/>
      <c r="BP79" s="10"/>
      <c r="BQ79" s="9"/>
      <c r="BR79" s="9"/>
      <c r="BS79" s="9"/>
      <c r="BT79" s="9"/>
      <c r="BU79" s="9"/>
      <c r="BV79" s="9"/>
      <c r="BW79" s="9"/>
      <c r="BX79" s="9"/>
      <c r="BY79" s="10"/>
      <c r="BZ79" s="10"/>
      <c r="CA79" s="10"/>
      <c r="CB79" s="9"/>
      <c r="CC79" s="9"/>
      <c r="CD79" s="9"/>
      <c r="CE79" s="9"/>
      <c r="CF79" s="10"/>
      <c r="CG79" s="9"/>
      <c r="CH79" s="10"/>
      <c r="CI79" s="9"/>
      <c r="CJ79" s="9"/>
      <c r="CK79" s="9"/>
      <c r="CL79" s="9"/>
      <c r="CM79" s="9"/>
    </row>
    <row r="80" spans="1:91" s="4" customFormat="1" ht="30" x14ac:dyDescent="0.25">
      <c r="A80" s="28">
        <f>COUNTIF($B$6:B80,B80)</f>
        <v>1</v>
      </c>
      <c r="B80" s="24" t="s">
        <v>139</v>
      </c>
      <c r="C80" s="10">
        <v>3219</v>
      </c>
      <c r="D80" s="10"/>
      <c r="E80" s="9"/>
      <c r="F80" s="9"/>
      <c r="G80" s="10"/>
      <c r="H80" s="9"/>
      <c r="I80" s="9"/>
      <c r="J80" s="9"/>
      <c r="K80" s="9"/>
      <c r="L80" s="9"/>
      <c r="M80" s="9"/>
      <c r="N80" s="9"/>
      <c r="O80" s="9"/>
      <c r="P80" s="9"/>
      <c r="Q80" s="9"/>
      <c r="R80" s="9"/>
      <c r="S80" s="10"/>
      <c r="T80" s="9"/>
      <c r="U80" s="9"/>
      <c r="V80" s="9"/>
      <c r="W80" s="9"/>
      <c r="X80" s="9"/>
      <c r="Y80" s="9"/>
      <c r="Z80" s="9"/>
      <c r="AA80" s="9"/>
      <c r="AB80" s="9"/>
      <c r="AC80" s="9"/>
      <c r="AD80" s="9"/>
      <c r="AE80" s="9"/>
      <c r="AF80" s="9"/>
      <c r="AG80" s="9"/>
      <c r="AH80" s="9"/>
      <c r="AI80" s="9"/>
      <c r="AJ80" s="9"/>
      <c r="AK80" s="9"/>
      <c r="AL80" s="9"/>
      <c r="AM80" s="9"/>
      <c r="AN80" s="9"/>
      <c r="AO80" s="10"/>
      <c r="AP80" s="9"/>
      <c r="AQ80" s="9"/>
      <c r="AR80" s="9"/>
      <c r="AS80" s="10"/>
      <c r="AT80" s="9"/>
      <c r="AU80" s="10"/>
      <c r="AV80" s="9"/>
      <c r="AW80" s="9"/>
      <c r="AX80" s="9"/>
      <c r="AY80" s="9"/>
      <c r="AZ80" s="9"/>
      <c r="BA80" s="9"/>
      <c r="BB80" s="9"/>
      <c r="BC80" s="9"/>
      <c r="BD80" s="9"/>
      <c r="BE80" s="10"/>
      <c r="BF80" s="10"/>
      <c r="BG80" s="9"/>
      <c r="BH80" s="9"/>
      <c r="BI80" s="9"/>
      <c r="BJ80" s="9"/>
      <c r="BK80" s="9"/>
      <c r="BL80" s="9"/>
      <c r="BM80" s="9"/>
      <c r="BN80" s="9"/>
      <c r="BO80" s="9"/>
      <c r="BP80" s="9"/>
      <c r="BQ80" s="9"/>
      <c r="BR80" s="9"/>
      <c r="BS80" s="9"/>
      <c r="BT80" s="9"/>
      <c r="BU80" s="9"/>
      <c r="BV80" s="9"/>
      <c r="BW80" s="10"/>
      <c r="BX80" s="9"/>
      <c r="BY80" s="9"/>
      <c r="BZ80" s="9"/>
      <c r="CA80" s="9"/>
      <c r="CB80" s="9"/>
      <c r="CC80" s="9"/>
      <c r="CD80" s="9"/>
      <c r="CE80" s="9"/>
      <c r="CF80" s="9"/>
      <c r="CG80" s="9"/>
      <c r="CH80" s="9"/>
      <c r="CI80" s="9"/>
      <c r="CJ80" s="9"/>
      <c r="CK80" s="9"/>
      <c r="CL80" s="9"/>
      <c r="CM80" s="9"/>
    </row>
    <row r="81" spans="1:91" s="4" customFormat="1" x14ac:dyDescent="0.25">
      <c r="A81" s="28">
        <f>COUNTIF($B$6:B81,B81)</f>
        <v>1</v>
      </c>
      <c r="B81" s="24" t="s">
        <v>140</v>
      </c>
      <c r="C81" s="10">
        <v>2930479</v>
      </c>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9"/>
      <c r="AI81" s="10"/>
      <c r="AJ81" s="10"/>
      <c r="AK81" s="10"/>
      <c r="AL81" s="10"/>
      <c r="AM81" s="10"/>
      <c r="AN81" s="10"/>
      <c r="AO81" s="10"/>
      <c r="AP81" s="10"/>
      <c r="AQ81" s="10"/>
      <c r="AR81" s="10"/>
      <c r="AS81" s="10"/>
      <c r="AT81" s="10"/>
      <c r="AU81" s="10"/>
      <c r="AV81" s="10"/>
      <c r="AW81" s="10"/>
      <c r="AX81" s="10"/>
      <c r="AY81" s="9"/>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9"/>
      <c r="CM81" s="9"/>
    </row>
    <row r="82" spans="1:91" s="4" customFormat="1" x14ac:dyDescent="0.25">
      <c r="A82" s="28">
        <f>COUNTIF($B$6:B82,B82)</f>
        <v>1</v>
      </c>
      <c r="B82" s="24" t="s">
        <v>141</v>
      </c>
      <c r="C82" s="10">
        <v>2271954</v>
      </c>
      <c r="D82" s="10"/>
      <c r="E82" s="10"/>
      <c r="F82" s="10"/>
      <c r="G82" s="10"/>
      <c r="H82" s="10"/>
      <c r="I82" s="10"/>
      <c r="J82" s="10"/>
      <c r="K82" s="10"/>
      <c r="L82" s="10"/>
      <c r="M82" s="10"/>
      <c r="N82" s="10"/>
      <c r="O82" s="10"/>
      <c r="P82" s="10"/>
      <c r="Q82" s="10"/>
      <c r="R82" s="9"/>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9"/>
      <c r="CM82" s="9"/>
    </row>
    <row r="83" spans="1:91" s="4" customFormat="1" x14ac:dyDescent="0.25">
      <c r="A83" s="28">
        <f>COUNTIF($B$6:B83,B83)</f>
        <v>1</v>
      </c>
      <c r="B83" s="24" t="s">
        <v>23</v>
      </c>
      <c r="C83" s="10">
        <v>1434043</v>
      </c>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9"/>
      <c r="CM83" s="9"/>
    </row>
    <row r="84" spans="1:91" s="4" customFormat="1" x14ac:dyDescent="0.25">
      <c r="A84" s="28">
        <f>COUNTIF($B$6:B84,B84)</f>
        <v>1</v>
      </c>
      <c r="B84" s="25" t="s">
        <v>24</v>
      </c>
      <c r="C84" s="13">
        <v>34195017</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4"/>
      <c r="CM84" s="14"/>
    </row>
    <row r="85" spans="1:91" s="4" customFormat="1" x14ac:dyDescent="0.25">
      <c r="A85" s="28">
        <f>COUNTIF($B$6:B85,B85)</f>
        <v>1</v>
      </c>
      <c r="B85" s="24" t="s">
        <v>142</v>
      </c>
      <c r="C85" s="10">
        <v>614089</v>
      </c>
      <c r="D85" s="9"/>
      <c r="E85" s="9"/>
      <c r="F85" s="10"/>
      <c r="G85" s="9"/>
      <c r="H85" s="10"/>
      <c r="I85" s="9"/>
      <c r="J85" s="10"/>
      <c r="K85" s="9"/>
      <c r="L85" s="9"/>
      <c r="M85" s="9"/>
      <c r="N85" s="9"/>
      <c r="O85" s="10"/>
      <c r="P85" s="9"/>
      <c r="Q85" s="9"/>
      <c r="R85" s="9"/>
      <c r="S85" s="9"/>
      <c r="T85" s="9"/>
      <c r="U85" s="9"/>
      <c r="V85" s="9"/>
      <c r="W85" s="9"/>
      <c r="X85" s="9"/>
      <c r="Y85" s="9"/>
      <c r="Z85" s="9"/>
      <c r="AA85" s="9"/>
      <c r="AB85" s="9"/>
      <c r="AC85" s="9"/>
      <c r="AD85" s="10"/>
      <c r="AE85" s="9"/>
      <c r="AF85" s="9"/>
      <c r="AG85" s="9"/>
      <c r="AH85" s="9"/>
      <c r="AI85" s="9"/>
      <c r="AJ85" s="9"/>
      <c r="AK85" s="9"/>
      <c r="AL85" s="9"/>
      <c r="AM85" s="9"/>
      <c r="AN85" s="10"/>
      <c r="AO85" s="9"/>
      <c r="AP85" s="10"/>
      <c r="AQ85" s="10"/>
      <c r="AR85" s="10"/>
      <c r="AS85" s="9"/>
      <c r="AT85" s="9"/>
      <c r="AU85" s="9"/>
      <c r="AV85" s="10"/>
      <c r="AW85" s="9"/>
      <c r="AX85" s="10"/>
      <c r="AY85" s="9"/>
      <c r="AZ85" s="9"/>
      <c r="BA85" s="9"/>
      <c r="BB85" s="9"/>
      <c r="BC85" s="9"/>
      <c r="BD85" s="10"/>
      <c r="BE85" s="10"/>
      <c r="BF85" s="10"/>
      <c r="BG85" s="9"/>
      <c r="BH85" s="9"/>
      <c r="BI85" s="10"/>
      <c r="BJ85" s="9"/>
      <c r="BK85" s="9"/>
      <c r="BL85" s="10"/>
      <c r="BM85" s="9"/>
      <c r="BN85" s="10"/>
      <c r="BO85" s="9"/>
      <c r="BP85" s="9"/>
      <c r="BQ85" s="9"/>
      <c r="BR85" s="9"/>
      <c r="BS85" s="9"/>
      <c r="BT85" s="9"/>
      <c r="BU85" s="9"/>
      <c r="BV85" s="9"/>
      <c r="BW85" s="9"/>
      <c r="BX85" s="9"/>
      <c r="BY85" s="9"/>
      <c r="BZ85" s="9"/>
      <c r="CA85" s="10"/>
      <c r="CB85" s="9"/>
      <c r="CC85" s="9"/>
      <c r="CD85" s="10"/>
      <c r="CE85" s="9"/>
      <c r="CF85" s="10"/>
      <c r="CG85" s="9"/>
      <c r="CH85" s="9"/>
      <c r="CI85" s="10"/>
      <c r="CJ85" s="9"/>
      <c r="CK85" s="10"/>
      <c r="CL85" s="9"/>
      <c r="CM85" s="9"/>
    </row>
    <row r="86" spans="1:91" s="4" customFormat="1" x14ac:dyDescent="0.25">
      <c r="A86" s="28">
        <f>COUNTIF($B$6:B86,B86)</f>
        <v>1</v>
      </c>
      <c r="B86" s="24" t="s">
        <v>143</v>
      </c>
      <c r="C86" s="10">
        <v>140334</v>
      </c>
      <c r="D86" s="10"/>
      <c r="E86" s="10"/>
      <c r="F86" s="10"/>
      <c r="G86" s="10"/>
      <c r="H86" s="10"/>
      <c r="I86" s="9"/>
      <c r="J86" s="9"/>
      <c r="K86" s="9"/>
      <c r="L86" s="10"/>
      <c r="M86" s="10"/>
      <c r="N86" s="10"/>
      <c r="O86" s="10"/>
      <c r="P86" s="10"/>
      <c r="Q86" s="10"/>
      <c r="R86" s="10"/>
      <c r="S86" s="10"/>
      <c r="T86" s="10"/>
      <c r="U86" s="10"/>
      <c r="V86" s="10"/>
      <c r="W86" s="9"/>
      <c r="X86" s="10"/>
      <c r="Y86" s="10"/>
      <c r="Z86" s="10"/>
      <c r="AA86" s="10"/>
      <c r="AB86" s="10"/>
      <c r="AC86" s="10"/>
      <c r="AD86" s="10"/>
      <c r="AE86" s="10"/>
      <c r="AF86" s="10"/>
      <c r="AG86" s="10"/>
      <c r="AH86" s="9"/>
      <c r="AI86" s="10"/>
      <c r="AJ86" s="9"/>
      <c r="AK86" s="10"/>
      <c r="AL86" s="10"/>
      <c r="AM86" s="9"/>
      <c r="AN86" s="10"/>
      <c r="AO86" s="10"/>
      <c r="AP86" s="10"/>
      <c r="AQ86" s="10"/>
      <c r="AR86" s="9"/>
      <c r="AS86" s="10"/>
      <c r="AT86" s="10"/>
      <c r="AU86" s="10"/>
      <c r="AV86" s="10"/>
      <c r="AW86" s="10"/>
      <c r="AX86" s="10"/>
      <c r="AY86" s="10"/>
      <c r="AZ86" s="9"/>
      <c r="BA86" s="10"/>
      <c r="BB86" s="10"/>
      <c r="BC86" s="10"/>
      <c r="BD86" s="10"/>
      <c r="BE86" s="10"/>
      <c r="BF86" s="10"/>
      <c r="BG86" s="10"/>
      <c r="BH86" s="10"/>
      <c r="BI86" s="10"/>
      <c r="BJ86" s="10"/>
      <c r="BK86" s="10"/>
      <c r="BL86" s="10"/>
      <c r="BM86" s="10"/>
      <c r="BN86" s="10"/>
      <c r="BO86" s="10"/>
      <c r="BP86" s="10"/>
      <c r="BQ86" s="10"/>
      <c r="BR86" s="10"/>
      <c r="BS86" s="10"/>
      <c r="BT86" s="10"/>
      <c r="BU86" s="10"/>
      <c r="BV86" s="9"/>
      <c r="BW86" s="10"/>
      <c r="BX86" s="10"/>
      <c r="BY86" s="10"/>
      <c r="BZ86" s="10"/>
      <c r="CA86" s="9"/>
      <c r="CB86" s="10"/>
      <c r="CC86" s="10"/>
      <c r="CD86" s="10"/>
      <c r="CE86" s="9"/>
      <c r="CF86" s="10"/>
      <c r="CG86" s="10"/>
      <c r="CH86" s="10"/>
      <c r="CI86" s="10"/>
      <c r="CJ86" s="10"/>
      <c r="CK86" s="10"/>
      <c r="CL86" s="9"/>
      <c r="CM86" s="9"/>
    </row>
    <row r="87" spans="1:91" s="4" customFormat="1" x14ac:dyDescent="0.25">
      <c r="A87" s="28">
        <f>COUNTIF($B$6:B87,B87)</f>
        <v>1</v>
      </c>
      <c r="B87" s="24" t="s">
        <v>144</v>
      </c>
      <c r="C87" s="10">
        <v>320199</v>
      </c>
      <c r="D87" s="9"/>
      <c r="E87" s="9"/>
      <c r="F87" s="9"/>
      <c r="G87" s="9"/>
      <c r="H87" s="9"/>
      <c r="I87" s="9"/>
      <c r="J87" s="9"/>
      <c r="K87" s="9"/>
      <c r="L87" s="9"/>
      <c r="M87" s="9"/>
      <c r="N87" s="9"/>
      <c r="O87" s="9"/>
      <c r="P87" s="9"/>
      <c r="Q87" s="9"/>
      <c r="R87" s="9"/>
      <c r="S87" s="9"/>
      <c r="T87" s="9"/>
      <c r="U87" s="9"/>
      <c r="V87" s="9"/>
      <c r="W87" s="10"/>
      <c r="X87" s="10"/>
      <c r="Y87" s="9"/>
      <c r="Z87" s="9"/>
      <c r="AA87" s="9"/>
      <c r="AB87" s="9"/>
      <c r="AC87" s="9"/>
      <c r="AD87" s="9"/>
      <c r="AE87" s="9"/>
      <c r="AF87" s="9"/>
      <c r="AG87" s="9"/>
      <c r="AH87" s="9"/>
      <c r="AI87" s="9"/>
      <c r="AJ87" s="9"/>
      <c r="AK87" s="9"/>
      <c r="AL87" s="9"/>
      <c r="AM87" s="9"/>
      <c r="AN87" s="9"/>
      <c r="AO87" s="9"/>
      <c r="AP87" s="10"/>
      <c r="AQ87" s="9"/>
      <c r="AR87" s="9"/>
      <c r="AS87" s="9"/>
      <c r="AT87" s="9"/>
      <c r="AU87" s="10"/>
      <c r="AV87" s="9"/>
      <c r="AW87" s="9"/>
      <c r="AX87" s="9"/>
      <c r="AY87" s="9"/>
      <c r="AZ87" s="9"/>
      <c r="BA87" s="9"/>
      <c r="BB87" s="10"/>
      <c r="BC87" s="9"/>
      <c r="BD87" s="9"/>
      <c r="BE87" s="9"/>
      <c r="BF87" s="9"/>
      <c r="BG87" s="9"/>
      <c r="BH87" s="10"/>
      <c r="BI87" s="9"/>
      <c r="BJ87" s="9"/>
      <c r="BK87" s="9"/>
      <c r="BL87" s="10"/>
      <c r="BM87" s="10"/>
      <c r="BN87" s="10"/>
      <c r="BO87" s="9"/>
      <c r="BP87" s="10"/>
      <c r="BQ87" s="9"/>
      <c r="BR87" s="9"/>
      <c r="BS87" s="9"/>
      <c r="BT87" s="9"/>
      <c r="BU87" s="10"/>
      <c r="BV87" s="9"/>
      <c r="BW87" s="9"/>
      <c r="BX87" s="10"/>
      <c r="BY87" s="9"/>
      <c r="BZ87" s="9"/>
      <c r="CA87" s="10"/>
      <c r="CB87" s="9"/>
      <c r="CC87" s="10"/>
      <c r="CD87" s="9"/>
      <c r="CE87" s="9"/>
      <c r="CF87" s="9"/>
      <c r="CG87" s="9"/>
      <c r="CH87" s="10"/>
      <c r="CI87" s="9"/>
      <c r="CJ87" s="9"/>
      <c r="CK87" s="9"/>
      <c r="CL87" s="9"/>
      <c r="CM87" s="9"/>
    </row>
    <row r="88" spans="1:91" s="4" customFormat="1" x14ac:dyDescent="0.25">
      <c r="A88" s="28">
        <f>COUNTIF($B$6:B88,B88)</f>
        <v>1</v>
      </c>
      <c r="B88" s="24" t="s">
        <v>25</v>
      </c>
      <c r="C88" s="10">
        <v>1080666</v>
      </c>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9"/>
      <c r="CM88" s="9"/>
    </row>
    <row r="89" spans="1:91" s="4" customFormat="1" x14ac:dyDescent="0.25">
      <c r="A89" s="28">
        <f>COUNTIF($B$6:B89,B89)</f>
        <v>1</v>
      </c>
      <c r="B89" s="24" t="s">
        <v>145</v>
      </c>
      <c r="C89" s="10">
        <v>33708</v>
      </c>
      <c r="D89" s="9"/>
      <c r="E89" s="9"/>
      <c r="F89" s="9"/>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10"/>
      <c r="CJ89" s="9"/>
      <c r="CK89" s="10"/>
      <c r="CL89" s="9"/>
      <c r="CM89" s="9"/>
    </row>
    <row r="90" spans="1:91" s="4" customFormat="1" x14ac:dyDescent="0.25">
      <c r="A90" s="28">
        <f>COUNTIF($B$6:B90,B90)</f>
        <v>1</v>
      </c>
      <c r="B90" s="24" t="s">
        <v>26</v>
      </c>
      <c r="C90" s="10">
        <v>1051990</v>
      </c>
      <c r="D90" s="10"/>
      <c r="E90" s="10"/>
      <c r="F90" s="10"/>
      <c r="G90" s="10"/>
      <c r="H90" s="10"/>
      <c r="I90" s="10"/>
      <c r="J90" s="10"/>
      <c r="K90" s="9"/>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9"/>
      <c r="CM90" s="9"/>
    </row>
    <row r="91" spans="1:91" s="4" customFormat="1" x14ac:dyDescent="0.25">
      <c r="A91" s="28">
        <f>COUNTIF($B$6:B91,B91)</f>
        <v>1</v>
      </c>
      <c r="B91" s="24" t="s">
        <v>146</v>
      </c>
      <c r="C91" s="10">
        <v>361729</v>
      </c>
      <c r="D91" s="10"/>
      <c r="E91" s="10"/>
      <c r="F91" s="10"/>
      <c r="G91" s="10"/>
      <c r="H91" s="10"/>
      <c r="I91" s="10"/>
      <c r="J91" s="10"/>
      <c r="K91" s="10"/>
      <c r="L91" s="10"/>
      <c r="M91" s="10"/>
      <c r="N91" s="10"/>
      <c r="O91" s="10"/>
      <c r="P91" s="10"/>
      <c r="Q91" s="10"/>
      <c r="R91" s="10"/>
      <c r="S91" s="10"/>
      <c r="T91" s="10"/>
      <c r="U91" s="10"/>
      <c r="V91" s="10"/>
      <c r="W91" s="10"/>
      <c r="X91" s="10"/>
      <c r="Y91" s="11"/>
      <c r="Z91" s="10"/>
      <c r="AA91" s="10"/>
      <c r="AB91" s="10"/>
      <c r="AC91" s="10"/>
      <c r="AD91" s="10"/>
      <c r="AE91" s="10"/>
      <c r="AF91" s="10"/>
      <c r="AG91" s="10"/>
      <c r="AH91" s="9"/>
      <c r="AI91" s="9"/>
      <c r="AJ91" s="9"/>
      <c r="AK91" s="9"/>
      <c r="AL91" s="10"/>
      <c r="AM91" s="10"/>
      <c r="AN91" s="10"/>
      <c r="AO91" s="10"/>
      <c r="AP91" s="10"/>
      <c r="AQ91" s="10"/>
      <c r="AR91" s="10"/>
      <c r="AS91" s="10"/>
      <c r="AT91" s="10"/>
      <c r="AU91" s="10"/>
      <c r="AV91" s="10"/>
      <c r="AW91" s="10"/>
      <c r="AX91" s="10"/>
      <c r="AY91" s="10"/>
      <c r="AZ91" s="10"/>
      <c r="BA91" s="11"/>
      <c r="BB91" s="10"/>
      <c r="BC91" s="10"/>
      <c r="BD91" s="10"/>
      <c r="BE91" s="10"/>
      <c r="BF91" s="11"/>
      <c r="BG91" s="10"/>
      <c r="BH91" s="10"/>
      <c r="BI91" s="10"/>
      <c r="BJ91" s="10"/>
      <c r="BK91" s="10"/>
      <c r="BL91" s="10"/>
      <c r="BM91" s="10"/>
      <c r="BN91" s="10"/>
      <c r="BO91" s="10"/>
      <c r="BP91" s="10"/>
      <c r="BQ91" s="10"/>
      <c r="BR91" s="10"/>
      <c r="BS91" s="10"/>
      <c r="BT91" s="10"/>
      <c r="BU91" s="10"/>
      <c r="BV91" s="9"/>
      <c r="BW91" s="9"/>
      <c r="BX91" s="10"/>
      <c r="BY91" s="10"/>
      <c r="BZ91" s="10"/>
      <c r="CA91" s="10"/>
      <c r="CB91" s="9"/>
      <c r="CC91" s="10"/>
      <c r="CD91" s="10"/>
      <c r="CE91" s="10"/>
      <c r="CF91" s="10"/>
      <c r="CG91" s="10"/>
      <c r="CH91" s="10"/>
      <c r="CI91" s="10"/>
      <c r="CJ91" s="10"/>
      <c r="CK91" s="10"/>
      <c r="CL91" s="9"/>
      <c r="CM91" s="9"/>
    </row>
    <row r="92" spans="1:91" s="4" customFormat="1" x14ac:dyDescent="0.25">
      <c r="A92" s="28">
        <f>COUNTIF($B$6:B92,B92)</f>
        <v>1</v>
      </c>
      <c r="B92" s="25" t="s">
        <v>27</v>
      </c>
      <c r="C92" s="13">
        <v>2528093</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4"/>
      <c r="CM92" s="14"/>
    </row>
    <row r="93" spans="1:91" s="4" customFormat="1" x14ac:dyDescent="0.25">
      <c r="A93" s="28">
        <f>COUNTIF($B$6:B93,B93)</f>
        <v>1</v>
      </c>
      <c r="B93" s="25" t="s">
        <v>28</v>
      </c>
      <c r="C93" s="13">
        <v>37797732</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4"/>
      <c r="CM93" s="14"/>
    </row>
    <row r="94" spans="1:91" s="4" customFormat="1" x14ac:dyDescent="0.25">
      <c r="A94" s="28">
        <f>COUNTIF($B$6:B94,B94)</f>
        <v>0</v>
      </c>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row>
    <row r="95" spans="1:91" s="4" customFormat="1" x14ac:dyDescent="0.25">
      <c r="A95" s="28">
        <f>COUNTIF($B$6:B95,B95)</f>
        <v>1</v>
      </c>
      <c r="B95" s="24" t="s">
        <v>29</v>
      </c>
      <c r="C95" s="11">
        <v>-18092543</v>
      </c>
      <c r="D95" s="11"/>
      <c r="E95" s="11"/>
      <c r="F95" s="11"/>
      <c r="G95" s="11"/>
      <c r="H95" s="11"/>
      <c r="I95" s="11"/>
      <c r="J95" s="11"/>
      <c r="K95" s="11"/>
      <c r="L95" s="9"/>
      <c r="M95" s="11"/>
      <c r="N95" s="11"/>
      <c r="O95" s="11"/>
      <c r="P95" s="11"/>
      <c r="Q95" s="11"/>
      <c r="R95" s="11"/>
      <c r="S95" s="11"/>
      <c r="T95" s="11"/>
      <c r="U95" s="11"/>
      <c r="V95" s="11"/>
      <c r="W95" s="9"/>
      <c r="X95" s="11"/>
      <c r="Y95" s="11"/>
      <c r="Z95" s="11"/>
      <c r="AA95" s="11"/>
      <c r="AB95" s="11"/>
      <c r="AC95" s="11"/>
      <c r="AD95" s="11"/>
      <c r="AE95" s="11"/>
      <c r="AF95" s="11"/>
      <c r="AG95" s="11"/>
      <c r="AH95" s="9"/>
      <c r="AI95" s="9"/>
      <c r="AJ95" s="9"/>
      <c r="AK95" s="9"/>
      <c r="AL95" s="11"/>
      <c r="AM95" s="11"/>
      <c r="AN95" s="11"/>
      <c r="AO95" s="11"/>
      <c r="AP95" s="11"/>
      <c r="AQ95" s="11"/>
      <c r="AR95" s="11"/>
      <c r="AS95" s="11"/>
      <c r="AT95" s="11"/>
      <c r="AU95" s="11"/>
      <c r="AV95" s="11"/>
      <c r="AW95" s="11"/>
      <c r="AX95" s="11"/>
      <c r="AY95" s="9"/>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9"/>
      <c r="BX95" s="11"/>
      <c r="BY95" s="11"/>
      <c r="BZ95" s="11"/>
      <c r="CA95" s="11"/>
      <c r="CB95" s="11"/>
      <c r="CC95" s="11"/>
      <c r="CD95" s="11"/>
      <c r="CE95" s="9"/>
      <c r="CF95" s="11"/>
      <c r="CG95" s="11"/>
      <c r="CH95" s="11"/>
      <c r="CI95" s="11"/>
      <c r="CJ95" s="11"/>
      <c r="CK95" s="11"/>
      <c r="CL95" s="9"/>
      <c r="CM95" s="9"/>
    </row>
    <row r="96" spans="1:91" s="4" customFormat="1" x14ac:dyDescent="0.25">
      <c r="A96" s="28">
        <f>COUNTIF($B$6:B96,B96)</f>
        <v>1</v>
      </c>
      <c r="B96" s="24" t="s">
        <v>30</v>
      </c>
      <c r="C96" s="11">
        <v>-3004857</v>
      </c>
      <c r="D96" s="11"/>
      <c r="E96" s="11"/>
      <c r="F96" s="11"/>
      <c r="G96" s="11"/>
      <c r="H96" s="9"/>
      <c r="I96" s="11"/>
      <c r="J96" s="11"/>
      <c r="K96" s="11"/>
      <c r="L96" s="9"/>
      <c r="M96" s="11"/>
      <c r="N96" s="9"/>
      <c r="O96" s="9"/>
      <c r="P96" s="9"/>
      <c r="Q96" s="11"/>
      <c r="R96" s="11"/>
      <c r="S96" s="11"/>
      <c r="T96" s="11"/>
      <c r="U96" s="11"/>
      <c r="V96" s="9"/>
      <c r="W96" s="9"/>
      <c r="X96" s="11"/>
      <c r="Y96" s="11"/>
      <c r="Z96" s="11"/>
      <c r="AA96" s="11"/>
      <c r="AB96" s="9"/>
      <c r="AC96" s="11"/>
      <c r="AD96" s="11"/>
      <c r="AE96" s="10"/>
      <c r="AF96" s="11"/>
      <c r="AG96" s="11"/>
      <c r="AH96" s="9"/>
      <c r="AI96" s="9"/>
      <c r="AJ96" s="9"/>
      <c r="AK96" s="9"/>
      <c r="AL96" s="11"/>
      <c r="AM96" s="9"/>
      <c r="AN96" s="9"/>
      <c r="AO96" s="9"/>
      <c r="AP96" s="11"/>
      <c r="AQ96" s="11"/>
      <c r="AR96" s="11"/>
      <c r="AS96" s="11"/>
      <c r="AT96" s="11"/>
      <c r="AU96" s="11"/>
      <c r="AV96" s="9"/>
      <c r="AW96" s="11"/>
      <c r="AX96" s="11"/>
      <c r="AY96" s="11"/>
      <c r="AZ96" s="11"/>
      <c r="BA96" s="11"/>
      <c r="BB96" s="11"/>
      <c r="BC96" s="9"/>
      <c r="BD96" s="11"/>
      <c r="BE96" s="9"/>
      <c r="BF96" s="11"/>
      <c r="BG96" s="11"/>
      <c r="BH96" s="9"/>
      <c r="BI96" s="11"/>
      <c r="BJ96" s="11"/>
      <c r="BK96" s="11"/>
      <c r="BL96" s="11"/>
      <c r="BM96" s="11"/>
      <c r="BN96" s="11"/>
      <c r="BO96" s="11"/>
      <c r="BP96" s="9"/>
      <c r="BQ96" s="11"/>
      <c r="BR96" s="9"/>
      <c r="BS96" s="11"/>
      <c r="BT96" s="12"/>
      <c r="BU96" s="11"/>
      <c r="BV96" s="11"/>
      <c r="BW96" s="9"/>
      <c r="BX96" s="11"/>
      <c r="BY96" s="9"/>
      <c r="BZ96" s="11"/>
      <c r="CA96" s="9"/>
      <c r="CB96" s="11"/>
      <c r="CC96" s="11"/>
      <c r="CD96" s="9"/>
      <c r="CE96" s="9"/>
      <c r="CF96" s="9"/>
      <c r="CG96" s="11"/>
      <c r="CH96" s="9"/>
      <c r="CI96" s="11"/>
      <c r="CJ96" s="11"/>
      <c r="CK96" s="11"/>
      <c r="CL96" s="9"/>
      <c r="CM96" s="9"/>
    </row>
    <row r="97" spans="1:91" s="4" customFormat="1" x14ac:dyDescent="0.25">
      <c r="A97" s="28">
        <f>COUNTIF($B$6:B97,B97)</f>
        <v>1</v>
      </c>
      <c r="B97" s="24" t="s">
        <v>31</v>
      </c>
      <c r="C97" s="11">
        <v>-2525361</v>
      </c>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9"/>
      <c r="CM97" s="9"/>
    </row>
    <row r="98" spans="1:91" s="4" customFormat="1" x14ac:dyDescent="0.25">
      <c r="A98" s="28">
        <f>COUNTIF($B$6:B98,B98)</f>
        <v>1</v>
      </c>
      <c r="B98" s="24" t="s">
        <v>32</v>
      </c>
      <c r="C98" s="11">
        <v>-1405796</v>
      </c>
      <c r="D98" s="11"/>
      <c r="E98" s="11"/>
      <c r="F98" s="11"/>
      <c r="G98" s="11"/>
      <c r="H98" s="9"/>
      <c r="I98" s="11"/>
      <c r="J98" s="11"/>
      <c r="K98" s="11"/>
      <c r="L98" s="9"/>
      <c r="M98" s="11"/>
      <c r="N98" s="11"/>
      <c r="O98" s="11"/>
      <c r="P98" s="9"/>
      <c r="Q98" s="11"/>
      <c r="R98" s="11"/>
      <c r="S98" s="11"/>
      <c r="T98" s="11"/>
      <c r="U98" s="11"/>
      <c r="V98" s="11"/>
      <c r="W98" s="9"/>
      <c r="X98" s="11"/>
      <c r="Y98" s="11"/>
      <c r="Z98" s="9"/>
      <c r="AA98" s="11"/>
      <c r="AB98" s="11"/>
      <c r="AC98" s="9"/>
      <c r="AD98" s="9"/>
      <c r="AE98" s="9"/>
      <c r="AF98" s="11"/>
      <c r="AG98" s="11"/>
      <c r="AH98" s="11"/>
      <c r="AI98" s="11"/>
      <c r="AJ98" s="11"/>
      <c r="AK98" s="11"/>
      <c r="AL98" s="11"/>
      <c r="AM98" s="11"/>
      <c r="AN98" s="11"/>
      <c r="AO98" s="9"/>
      <c r="AP98" s="11"/>
      <c r="AQ98" s="11"/>
      <c r="AR98" s="11"/>
      <c r="AS98" s="11"/>
      <c r="AT98" s="11"/>
      <c r="AU98" s="11"/>
      <c r="AV98" s="11"/>
      <c r="AW98" s="11"/>
      <c r="AX98" s="11"/>
      <c r="AY98" s="11"/>
      <c r="AZ98" s="11"/>
      <c r="BA98" s="11"/>
      <c r="BB98" s="11"/>
      <c r="BC98" s="11"/>
      <c r="BD98" s="9"/>
      <c r="BE98" s="9"/>
      <c r="BF98" s="11"/>
      <c r="BG98" s="11"/>
      <c r="BH98" s="9"/>
      <c r="BI98" s="11"/>
      <c r="BJ98" s="11"/>
      <c r="BK98" s="11"/>
      <c r="BL98" s="11"/>
      <c r="BM98" s="9"/>
      <c r="BN98" s="9"/>
      <c r="BO98" s="11"/>
      <c r="BP98" s="9"/>
      <c r="BQ98" s="11"/>
      <c r="BR98" s="9"/>
      <c r="BS98" s="11"/>
      <c r="BT98" s="9"/>
      <c r="BU98" s="11"/>
      <c r="BV98" s="11"/>
      <c r="BW98" s="11"/>
      <c r="BX98" s="11"/>
      <c r="BY98" s="9"/>
      <c r="BZ98" s="9"/>
      <c r="CA98" s="9"/>
      <c r="CB98" s="11"/>
      <c r="CC98" s="11"/>
      <c r="CD98" s="11"/>
      <c r="CE98" s="9"/>
      <c r="CF98" s="11"/>
      <c r="CG98" s="11"/>
      <c r="CH98" s="11"/>
      <c r="CI98" s="11"/>
      <c r="CJ98" s="11"/>
      <c r="CK98" s="11"/>
      <c r="CL98" s="9"/>
      <c r="CM98" s="9"/>
    </row>
    <row r="99" spans="1:91" s="4" customFormat="1" x14ac:dyDescent="0.25">
      <c r="A99" s="28">
        <f>COUNTIF($B$6:B99,B99)</f>
        <v>1</v>
      </c>
      <c r="B99" s="25" t="s">
        <v>33</v>
      </c>
      <c r="C99" s="13">
        <v>-25028557</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4"/>
      <c r="CM99" s="14"/>
    </row>
    <row r="100" spans="1:91" s="4" customFormat="1" x14ac:dyDescent="0.25">
      <c r="A100" s="28">
        <f>COUNTIF($B$6:B100,B100)</f>
        <v>1</v>
      </c>
      <c r="B100" s="24" t="s">
        <v>34</v>
      </c>
      <c r="C100" s="11">
        <v>-2538177</v>
      </c>
      <c r="D100" s="11"/>
      <c r="E100" s="11"/>
      <c r="F100" s="11"/>
      <c r="G100" s="11"/>
      <c r="H100" s="11"/>
      <c r="I100" s="9"/>
      <c r="J100" s="9"/>
      <c r="K100" s="11"/>
      <c r="L100" s="9"/>
      <c r="M100" s="11"/>
      <c r="N100" s="11"/>
      <c r="O100" s="9"/>
      <c r="P100" s="11"/>
      <c r="Q100" s="9"/>
      <c r="R100" s="11"/>
      <c r="S100" s="9"/>
      <c r="T100" s="11"/>
      <c r="U100" s="9"/>
      <c r="V100" s="9"/>
      <c r="W100" s="9"/>
      <c r="X100" s="9"/>
      <c r="Y100" s="11"/>
      <c r="Z100" s="11"/>
      <c r="AA100" s="11"/>
      <c r="AB100" s="11"/>
      <c r="AC100" s="9"/>
      <c r="AD100" s="11"/>
      <c r="AE100" s="11"/>
      <c r="AF100" s="11"/>
      <c r="AG100" s="9"/>
      <c r="AH100" s="9"/>
      <c r="AI100" s="9"/>
      <c r="AJ100" s="9"/>
      <c r="AK100" s="9"/>
      <c r="AL100" s="9"/>
      <c r="AM100" s="11"/>
      <c r="AN100" s="11"/>
      <c r="AO100" s="11"/>
      <c r="AP100" s="11"/>
      <c r="AQ100" s="9"/>
      <c r="AR100" s="9"/>
      <c r="AS100" s="9"/>
      <c r="AT100" s="11"/>
      <c r="AU100" s="11"/>
      <c r="AV100" s="9"/>
      <c r="AW100" s="11"/>
      <c r="AX100" s="11"/>
      <c r="AY100" s="9"/>
      <c r="AZ100" s="11"/>
      <c r="BA100" s="9"/>
      <c r="BB100" s="9"/>
      <c r="BC100" s="11"/>
      <c r="BD100" s="9"/>
      <c r="BE100" s="9"/>
      <c r="BF100" s="9"/>
      <c r="BG100" s="9"/>
      <c r="BH100" s="11"/>
      <c r="BI100" s="11"/>
      <c r="BJ100" s="11"/>
      <c r="BK100" s="9"/>
      <c r="BL100" s="11"/>
      <c r="BM100" s="11"/>
      <c r="BN100" s="11"/>
      <c r="BO100" s="11"/>
      <c r="BP100" s="11"/>
      <c r="BQ100" s="11"/>
      <c r="BR100" s="9"/>
      <c r="BS100" s="11"/>
      <c r="BT100" s="11"/>
      <c r="BU100" s="11"/>
      <c r="BV100" s="9"/>
      <c r="BW100" s="11"/>
      <c r="BX100" s="9"/>
      <c r="BY100" s="9"/>
      <c r="BZ100" s="11"/>
      <c r="CA100" s="9"/>
      <c r="CB100" s="11"/>
      <c r="CC100" s="9"/>
      <c r="CD100" s="11"/>
      <c r="CE100" s="9"/>
      <c r="CF100" s="11"/>
      <c r="CG100" s="11"/>
      <c r="CH100" s="11"/>
      <c r="CI100" s="9"/>
      <c r="CJ100" s="11"/>
      <c r="CK100" s="11"/>
      <c r="CL100" s="9"/>
      <c r="CM100" s="9"/>
    </row>
    <row r="101" spans="1:91" s="4" customFormat="1" x14ac:dyDescent="0.25">
      <c r="A101" s="28">
        <f>COUNTIF($B$6:B101,B101)</f>
        <v>1</v>
      </c>
      <c r="B101" s="25" t="s">
        <v>35</v>
      </c>
      <c r="C101" s="13">
        <v>10230998</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4"/>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4"/>
      <c r="CM101" s="14"/>
    </row>
    <row r="102" spans="1:91" s="4" customFormat="1" x14ac:dyDescent="0.25">
      <c r="A102" s="28">
        <f>COUNTIF($B$6:B102,B102)</f>
        <v>0</v>
      </c>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row>
    <row r="103" spans="1:91" s="4" customFormat="1" x14ac:dyDescent="0.25">
      <c r="A103" s="28">
        <f>COUNTIF($B$6:B103,B103)</f>
        <v>1</v>
      </c>
      <c r="B103" s="25" t="s">
        <v>147</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row>
    <row r="104" spans="1:91" s="4" customFormat="1" x14ac:dyDescent="0.25">
      <c r="A104" s="28">
        <f>COUNTIF($B$6:B104,B104)</f>
        <v>2</v>
      </c>
      <c r="B104" s="24" t="s">
        <v>36</v>
      </c>
      <c r="C104" s="10">
        <v>492273</v>
      </c>
      <c r="D104" s="10"/>
      <c r="E104" s="11"/>
      <c r="F104" s="10"/>
      <c r="G104" s="10"/>
      <c r="H104" s="10"/>
      <c r="I104" s="11"/>
      <c r="J104" s="10"/>
      <c r="K104" s="11"/>
      <c r="L104" s="10"/>
      <c r="M104" s="10"/>
      <c r="N104" s="11"/>
      <c r="O104" s="10"/>
      <c r="P104" s="10"/>
      <c r="Q104" s="11"/>
      <c r="R104" s="11"/>
      <c r="S104" s="10"/>
      <c r="T104" s="10"/>
      <c r="U104" s="10"/>
      <c r="V104" s="10"/>
      <c r="W104" s="11"/>
      <c r="X104" s="10"/>
      <c r="Y104" s="10"/>
      <c r="Z104" s="10"/>
      <c r="AA104" s="10"/>
      <c r="AB104" s="11"/>
      <c r="AC104" s="10"/>
      <c r="AD104" s="10"/>
      <c r="AE104" s="10"/>
      <c r="AF104" s="10"/>
      <c r="AG104" s="10"/>
      <c r="AH104" s="10"/>
      <c r="AI104" s="10"/>
      <c r="AJ104" s="10"/>
      <c r="AK104" s="10"/>
      <c r="AL104" s="10"/>
      <c r="AM104" s="10"/>
      <c r="AN104" s="10"/>
      <c r="AO104" s="10"/>
      <c r="AP104" s="10"/>
      <c r="AQ104" s="11"/>
      <c r="AR104" s="10"/>
      <c r="AS104" s="11"/>
      <c r="AT104" s="11"/>
      <c r="AU104" s="10"/>
      <c r="AV104" s="11"/>
      <c r="AW104" s="11"/>
      <c r="AX104" s="10"/>
      <c r="AY104" s="11"/>
      <c r="AZ104" s="10"/>
      <c r="BA104" s="10"/>
      <c r="BB104" s="11"/>
      <c r="BC104" s="10"/>
      <c r="BD104" s="10"/>
      <c r="BE104" s="10"/>
      <c r="BF104" s="11"/>
      <c r="BG104" s="11"/>
      <c r="BH104" s="10"/>
      <c r="BI104" s="10"/>
      <c r="BJ104" s="10"/>
      <c r="BK104" s="11"/>
      <c r="BL104" s="10"/>
      <c r="BM104" s="11"/>
      <c r="BN104" s="10"/>
      <c r="BO104" s="10"/>
      <c r="BP104" s="10"/>
      <c r="BQ104" s="10"/>
      <c r="BR104" s="10"/>
      <c r="BS104" s="10"/>
      <c r="BT104" s="10"/>
      <c r="BU104" s="11"/>
      <c r="BV104" s="10"/>
      <c r="BW104" s="11"/>
      <c r="BX104" s="11"/>
      <c r="BY104" s="10"/>
      <c r="BZ104" s="10"/>
      <c r="CA104" s="10"/>
      <c r="CB104" s="11"/>
      <c r="CC104" s="10"/>
      <c r="CD104" s="10"/>
      <c r="CE104" s="10"/>
      <c r="CF104" s="10"/>
      <c r="CG104" s="10"/>
      <c r="CH104" s="10"/>
      <c r="CI104" s="11"/>
      <c r="CJ104" s="10"/>
      <c r="CK104" s="10"/>
      <c r="CL104" s="9"/>
      <c r="CM104" s="9"/>
    </row>
    <row r="105" spans="1:91" s="4" customFormat="1" x14ac:dyDescent="0.25">
      <c r="A105" s="28">
        <f>COUNTIF($B$6:B105,B105)</f>
        <v>2</v>
      </c>
      <c r="B105" s="24" t="s">
        <v>19</v>
      </c>
      <c r="C105" s="10">
        <v>246325</v>
      </c>
      <c r="D105" s="10"/>
      <c r="E105" s="10"/>
      <c r="F105" s="10"/>
      <c r="G105" s="9"/>
      <c r="H105" s="10"/>
      <c r="I105" s="10"/>
      <c r="J105" s="10"/>
      <c r="K105" s="10"/>
      <c r="L105" s="9"/>
      <c r="M105" s="10"/>
      <c r="N105" s="10"/>
      <c r="O105" s="10"/>
      <c r="P105" s="10"/>
      <c r="Q105" s="9"/>
      <c r="R105" s="10"/>
      <c r="S105" s="10"/>
      <c r="T105" s="10"/>
      <c r="U105" s="10"/>
      <c r="V105" s="10"/>
      <c r="W105" s="9"/>
      <c r="X105" s="10"/>
      <c r="Y105" s="10"/>
      <c r="Z105" s="10"/>
      <c r="AA105" s="10"/>
      <c r="AB105" s="10"/>
      <c r="AC105" s="10"/>
      <c r="AD105" s="10"/>
      <c r="AE105" s="10"/>
      <c r="AF105" s="10"/>
      <c r="AG105" s="10"/>
      <c r="AH105" s="9"/>
      <c r="AI105" s="9"/>
      <c r="AJ105" s="9"/>
      <c r="AK105" s="9"/>
      <c r="AL105" s="10"/>
      <c r="AM105" s="9"/>
      <c r="AN105" s="9"/>
      <c r="AO105" s="9"/>
      <c r="AP105" s="10"/>
      <c r="AQ105" s="10"/>
      <c r="AR105" s="10"/>
      <c r="AS105" s="10"/>
      <c r="AT105" s="9"/>
      <c r="AU105" s="10"/>
      <c r="AV105" s="9"/>
      <c r="AW105" s="10"/>
      <c r="AX105" s="10"/>
      <c r="AY105" s="10"/>
      <c r="AZ105" s="10"/>
      <c r="BA105" s="10"/>
      <c r="BB105" s="9"/>
      <c r="BC105" s="10"/>
      <c r="BD105" s="10"/>
      <c r="BE105" s="10"/>
      <c r="BF105" s="10"/>
      <c r="BG105" s="9"/>
      <c r="BH105" s="10"/>
      <c r="BI105" s="10"/>
      <c r="BJ105" s="10"/>
      <c r="BK105" s="10"/>
      <c r="BL105" s="10"/>
      <c r="BM105" s="10"/>
      <c r="BN105" s="10"/>
      <c r="BO105" s="10"/>
      <c r="BP105" s="10"/>
      <c r="BQ105" s="9"/>
      <c r="BR105" s="10"/>
      <c r="BS105" s="10"/>
      <c r="BT105" s="10"/>
      <c r="BU105" s="10"/>
      <c r="BV105" s="9"/>
      <c r="BW105" s="9"/>
      <c r="BX105" s="10"/>
      <c r="BY105" s="10"/>
      <c r="BZ105" s="10"/>
      <c r="CA105" s="9"/>
      <c r="CB105" s="9"/>
      <c r="CC105" s="10"/>
      <c r="CD105" s="10"/>
      <c r="CE105" s="9"/>
      <c r="CF105" s="10"/>
      <c r="CG105" s="10"/>
      <c r="CH105" s="10"/>
      <c r="CI105" s="10"/>
      <c r="CJ105" s="10"/>
      <c r="CK105" s="10"/>
      <c r="CL105" s="9"/>
      <c r="CM105" s="9"/>
    </row>
    <row r="106" spans="1:91" s="4" customFormat="1" x14ac:dyDescent="0.25">
      <c r="A106" s="28">
        <f>COUNTIF($B$6:B106,B106)</f>
        <v>2</v>
      </c>
      <c r="B106" s="25" t="s">
        <v>37</v>
      </c>
      <c r="C106" s="13">
        <v>738598</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4"/>
      <c r="CM106" s="14"/>
    </row>
    <row r="107" spans="1:91" s="4" customFormat="1" x14ac:dyDescent="0.25">
      <c r="A107" s="28">
        <f>COUNTIF($B$6:B107,B107)</f>
        <v>1</v>
      </c>
      <c r="B107" s="24" t="s">
        <v>148</v>
      </c>
      <c r="C107" s="11">
        <v>-292870</v>
      </c>
      <c r="D107" s="11"/>
      <c r="E107" s="11"/>
      <c r="F107" s="11"/>
      <c r="G107" s="11"/>
      <c r="H107" s="11"/>
      <c r="I107" s="11"/>
      <c r="J107" s="11"/>
      <c r="K107" s="11"/>
      <c r="L107" s="9"/>
      <c r="M107" s="11"/>
      <c r="N107" s="11"/>
      <c r="O107" s="11"/>
      <c r="P107" s="11"/>
      <c r="Q107" s="11"/>
      <c r="R107" s="11"/>
      <c r="S107" s="11"/>
      <c r="T107" s="11"/>
      <c r="U107" s="11"/>
      <c r="V107" s="11"/>
      <c r="W107" s="9"/>
      <c r="X107" s="11"/>
      <c r="Y107" s="11"/>
      <c r="Z107" s="11"/>
      <c r="AA107" s="11"/>
      <c r="AB107" s="11"/>
      <c r="AC107" s="11"/>
      <c r="AD107" s="11"/>
      <c r="AE107" s="11"/>
      <c r="AF107" s="11"/>
      <c r="AG107" s="11"/>
      <c r="AH107" s="9"/>
      <c r="AI107" s="9"/>
      <c r="AJ107" s="9"/>
      <c r="AK107" s="9"/>
      <c r="AL107" s="11"/>
      <c r="AM107" s="9"/>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9"/>
      <c r="BW107" s="9"/>
      <c r="BX107" s="11"/>
      <c r="BY107" s="11"/>
      <c r="BZ107" s="11"/>
      <c r="CA107" s="9"/>
      <c r="CB107" s="11"/>
      <c r="CC107" s="11"/>
      <c r="CD107" s="11"/>
      <c r="CE107" s="9"/>
      <c r="CF107" s="11"/>
      <c r="CG107" s="11"/>
      <c r="CH107" s="11"/>
      <c r="CI107" s="11"/>
      <c r="CJ107" s="11"/>
      <c r="CK107" s="11"/>
      <c r="CL107" s="9"/>
      <c r="CM107" s="9"/>
    </row>
    <row r="108" spans="1:91" s="4" customFormat="1" x14ac:dyDescent="0.25">
      <c r="A108" s="28">
        <f>COUNTIF($B$6:B108,B108)</f>
        <v>1</v>
      </c>
      <c r="B108" s="24" t="s">
        <v>149</v>
      </c>
      <c r="C108" s="10">
        <v>15816</v>
      </c>
      <c r="D108" s="9"/>
      <c r="E108" s="9"/>
      <c r="F108" s="9"/>
      <c r="G108" s="9"/>
      <c r="H108" s="10"/>
      <c r="I108" s="9"/>
      <c r="J108" s="9"/>
      <c r="K108" s="9"/>
      <c r="L108" s="9"/>
      <c r="M108" s="10"/>
      <c r="N108" s="9"/>
      <c r="O108" s="11"/>
      <c r="P108" s="11"/>
      <c r="Q108" s="9"/>
      <c r="R108" s="10"/>
      <c r="S108" s="10"/>
      <c r="T108" s="9"/>
      <c r="U108" s="9"/>
      <c r="V108" s="9"/>
      <c r="W108" s="9"/>
      <c r="X108" s="11"/>
      <c r="Y108" s="9"/>
      <c r="Z108" s="10"/>
      <c r="AA108" s="10"/>
      <c r="AB108" s="9"/>
      <c r="AC108" s="11"/>
      <c r="AD108" s="9"/>
      <c r="AE108" s="9"/>
      <c r="AF108" s="9"/>
      <c r="AG108" s="11"/>
      <c r="AH108" s="9"/>
      <c r="AI108" s="9"/>
      <c r="AJ108" s="9"/>
      <c r="AK108" s="9"/>
      <c r="AL108" s="9"/>
      <c r="AM108" s="9"/>
      <c r="AN108" s="9"/>
      <c r="AO108" s="11"/>
      <c r="AP108" s="9"/>
      <c r="AQ108" s="11"/>
      <c r="AR108" s="9"/>
      <c r="AS108" s="9"/>
      <c r="AT108" s="9"/>
      <c r="AU108" s="11"/>
      <c r="AV108" s="9"/>
      <c r="AW108" s="9"/>
      <c r="AX108" s="9"/>
      <c r="AY108" s="9"/>
      <c r="AZ108" s="9"/>
      <c r="BA108" s="9"/>
      <c r="BB108" s="9"/>
      <c r="BC108" s="10"/>
      <c r="BD108" s="9"/>
      <c r="BE108" s="10"/>
      <c r="BF108" s="10"/>
      <c r="BG108" s="9"/>
      <c r="BH108" s="9"/>
      <c r="BI108" s="10"/>
      <c r="BJ108" s="10"/>
      <c r="BK108" s="9"/>
      <c r="BL108" s="9"/>
      <c r="BM108" s="11"/>
      <c r="BN108" s="9"/>
      <c r="BO108" s="9"/>
      <c r="BP108" s="10"/>
      <c r="BQ108" s="10"/>
      <c r="BR108" s="10"/>
      <c r="BS108" s="10"/>
      <c r="BT108" s="9"/>
      <c r="BU108" s="10"/>
      <c r="BV108" s="9"/>
      <c r="BW108" s="9"/>
      <c r="BX108" s="9"/>
      <c r="BY108" s="9"/>
      <c r="BZ108" s="10"/>
      <c r="CA108" s="9"/>
      <c r="CB108" s="9"/>
      <c r="CC108" s="11"/>
      <c r="CD108" s="11"/>
      <c r="CE108" s="9"/>
      <c r="CF108" s="10"/>
      <c r="CG108" s="9"/>
      <c r="CH108" s="11"/>
      <c r="CI108" s="9"/>
      <c r="CJ108" s="9"/>
      <c r="CK108" s="9"/>
      <c r="CL108" s="9"/>
      <c r="CM108" s="9"/>
    </row>
    <row r="109" spans="1:91" s="4" customFormat="1" x14ac:dyDescent="0.25">
      <c r="A109" s="28">
        <f>COUNTIF($B$6:B109,B109)</f>
        <v>1</v>
      </c>
      <c r="B109" s="24" t="s">
        <v>150</v>
      </c>
      <c r="C109" s="11">
        <v>-37714</v>
      </c>
      <c r="D109" s="11"/>
      <c r="E109" s="11"/>
      <c r="F109" s="11"/>
      <c r="G109" s="11"/>
      <c r="H109" s="11"/>
      <c r="I109" s="11"/>
      <c r="J109" s="11"/>
      <c r="K109" s="11"/>
      <c r="L109" s="9"/>
      <c r="M109" s="11"/>
      <c r="N109" s="11"/>
      <c r="O109" s="11"/>
      <c r="P109" s="11"/>
      <c r="Q109" s="11"/>
      <c r="R109" s="11"/>
      <c r="S109" s="11"/>
      <c r="T109" s="11"/>
      <c r="U109" s="11"/>
      <c r="V109" s="11"/>
      <c r="W109" s="9"/>
      <c r="X109" s="11"/>
      <c r="Y109" s="11"/>
      <c r="Z109" s="11"/>
      <c r="AA109" s="11"/>
      <c r="AB109" s="11"/>
      <c r="AC109" s="11"/>
      <c r="AD109" s="11"/>
      <c r="AE109" s="11"/>
      <c r="AF109" s="11"/>
      <c r="AG109" s="11"/>
      <c r="AH109" s="9"/>
      <c r="AI109" s="9"/>
      <c r="AJ109" s="9"/>
      <c r="AK109" s="9"/>
      <c r="AL109" s="11"/>
      <c r="AM109" s="9"/>
      <c r="AN109" s="11"/>
      <c r="AO109" s="9"/>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9"/>
      <c r="BW109" s="9"/>
      <c r="BX109" s="11"/>
      <c r="BY109" s="11"/>
      <c r="BZ109" s="11"/>
      <c r="CA109" s="9"/>
      <c r="CB109" s="11"/>
      <c r="CC109" s="11"/>
      <c r="CD109" s="11"/>
      <c r="CE109" s="9"/>
      <c r="CF109" s="11"/>
      <c r="CG109" s="11"/>
      <c r="CH109" s="11"/>
      <c r="CI109" s="11"/>
      <c r="CJ109" s="11"/>
      <c r="CK109" s="11"/>
      <c r="CL109" s="9"/>
      <c r="CM109" s="9"/>
    </row>
    <row r="110" spans="1:91" s="4" customFormat="1" x14ac:dyDescent="0.25">
      <c r="A110" s="28">
        <f>COUNTIF($B$6:B110,B110)</f>
        <v>1</v>
      </c>
      <c r="B110" s="25" t="s">
        <v>151</v>
      </c>
      <c r="C110" s="13">
        <v>-314768</v>
      </c>
      <c r="D110" s="13"/>
      <c r="E110" s="13"/>
      <c r="F110" s="13"/>
      <c r="G110" s="13"/>
      <c r="H110" s="13"/>
      <c r="I110" s="13"/>
      <c r="J110" s="13"/>
      <c r="K110" s="13"/>
      <c r="L110" s="14"/>
      <c r="M110" s="13"/>
      <c r="N110" s="13"/>
      <c r="O110" s="13"/>
      <c r="P110" s="13"/>
      <c r="Q110" s="13"/>
      <c r="R110" s="13"/>
      <c r="S110" s="13"/>
      <c r="T110" s="13"/>
      <c r="U110" s="13"/>
      <c r="V110" s="13"/>
      <c r="W110" s="14"/>
      <c r="X110" s="13"/>
      <c r="Y110" s="13"/>
      <c r="Z110" s="13"/>
      <c r="AA110" s="13"/>
      <c r="AB110" s="13"/>
      <c r="AC110" s="13"/>
      <c r="AD110" s="13"/>
      <c r="AE110" s="13"/>
      <c r="AF110" s="13"/>
      <c r="AG110" s="13"/>
      <c r="AH110" s="14"/>
      <c r="AI110" s="14"/>
      <c r="AJ110" s="14"/>
      <c r="AK110" s="14"/>
      <c r="AL110" s="13"/>
      <c r="AM110" s="14"/>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4"/>
      <c r="BW110" s="14"/>
      <c r="BX110" s="13"/>
      <c r="BY110" s="13"/>
      <c r="BZ110" s="13"/>
      <c r="CA110" s="14"/>
      <c r="CB110" s="13"/>
      <c r="CC110" s="13"/>
      <c r="CD110" s="13"/>
      <c r="CE110" s="14"/>
      <c r="CF110" s="13"/>
      <c r="CG110" s="13"/>
      <c r="CH110" s="13"/>
      <c r="CI110" s="13"/>
      <c r="CJ110" s="13"/>
      <c r="CK110" s="13"/>
      <c r="CL110" s="14"/>
      <c r="CM110" s="14"/>
    </row>
    <row r="111" spans="1:91" s="4" customFormat="1" x14ac:dyDescent="0.25">
      <c r="A111" s="28">
        <f>COUNTIF($B$6:B111,B111)</f>
        <v>0</v>
      </c>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row>
    <row r="112" spans="1:91" s="4" customFormat="1" x14ac:dyDescent="0.25">
      <c r="A112" s="28">
        <f>COUNTIF($B$6:B112,B112)</f>
        <v>1</v>
      </c>
      <c r="B112" s="24" t="s">
        <v>152</v>
      </c>
      <c r="C112" s="11">
        <v>-155758</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11"/>
      <c r="AI112" s="11"/>
      <c r="AJ112" s="11"/>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11"/>
      <c r="CB112" s="9"/>
      <c r="CC112" s="9"/>
      <c r="CD112" s="9"/>
      <c r="CE112" s="11"/>
      <c r="CF112" s="9"/>
      <c r="CG112" s="9"/>
      <c r="CH112" s="9"/>
      <c r="CI112" s="9"/>
      <c r="CJ112" s="9"/>
      <c r="CK112" s="9"/>
      <c r="CL112" s="9"/>
      <c r="CM112" s="9"/>
    </row>
    <row r="113" spans="1:91" s="4" customFormat="1" x14ac:dyDescent="0.25">
      <c r="A113" s="28">
        <f>COUNTIF($B$6:B113,B113)</f>
        <v>1</v>
      </c>
      <c r="B113" s="24" t="s">
        <v>153</v>
      </c>
      <c r="C113" s="11">
        <v>-160535</v>
      </c>
      <c r="D113" s="11"/>
      <c r="E113" s="11"/>
      <c r="F113" s="11"/>
      <c r="G113" s="11"/>
      <c r="H113" s="11"/>
      <c r="I113" s="11"/>
      <c r="J113" s="11"/>
      <c r="K113" s="11"/>
      <c r="L113" s="9"/>
      <c r="M113" s="11"/>
      <c r="N113" s="11"/>
      <c r="O113" s="11"/>
      <c r="P113" s="11"/>
      <c r="Q113" s="11"/>
      <c r="R113" s="11"/>
      <c r="S113" s="11"/>
      <c r="T113" s="11"/>
      <c r="U113" s="11"/>
      <c r="V113" s="11"/>
      <c r="W113" s="9"/>
      <c r="X113" s="11"/>
      <c r="Y113" s="11"/>
      <c r="Z113" s="11"/>
      <c r="AA113" s="11"/>
      <c r="AB113" s="11"/>
      <c r="AC113" s="11"/>
      <c r="AD113" s="11"/>
      <c r="AE113" s="11"/>
      <c r="AF113" s="11"/>
      <c r="AG113" s="10"/>
      <c r="AH113" s="9"/>
      <c r="AI113" s="9"/>
      <c r="AJ113" s="9"/>
      <c r="AK113" s="9"/>
      <c r="AL113" s="11"/>
      <c r="AM113" s="11"/>
      <c r="AN113" s="11"/>
      <c r="AO113" s="11"/>
      <c r="AP113" s="11"/>
      <c r="AQ113" s="11"/>
      <c r="AR113" s="11"/>
      <c r="AS113" s="11"/>
      <c r="AT113" s="11"/>
      <c r="AU113" s="11"/>
      <c r="AV113" s="11"/>
      <c r="AW113" s="11"/>
      <c r="AX113" s="11"/>
      <c r="AY113" s="11"/>
      <c r="AZ113" s="11"/>
      <c r="BA113" s="11"/>
      <c r="BB113" s="10"/>
      <c r="BC113" s="11"/>
      <c r="BD113" s="11"/>
      <c r="BE113" s="11"/>
      <c r="BF113" s="11"/>
      <c r="BG113" s="11"/>
      <c r="BH113" s="11"/>
      <c r="BI113" s="11"/>
      <c r="BJ113" s="11"/>
      <c r="BK113" s="11"/>
      <c r="BL113" s="11"/>
      <c r="BM113" s="11"/>
      <c r="BN113" s="11"/>
      <c r="BO113" s="10"/>
      <c r="BP113" s="11"/>
      <c r="BQ113" s="11"/>
      <c r="BR113" s="11"/>
      <c r="BS113" s="11"/>
      <c r="BT113" s="11"/>
      <c r="BU113" s="11"/>
      <c r="BV113" s="9"/>
      <c r="BW113" s="10"/>
      <c r="BX113" s="11"/>
      <c r="BY113" s="11"/>
      <c r="BZ113" s="11"/>
      <c r="CA113" s="9"/>
      <c r="CB113" s="11"/>
      <c r="CC113" s="11"/>
      <c r="CD113" s="11"/>
      <c r="CE113" s="9"/>
      <c r="CF113" s="11"/>
      <c r="CG113" s="11"/>
      <c r="CH113" s="11"/>
      <c r="CI113" s="11"/>
      <c r="CJ113" s="11"/>
      <c r="CK113" s="11"/>
      <c r="CL113" s="9"/>
      <c r="CM113" s="9"/>
    </row>
    <row r="114" spans="1:91" s="4" customFormat="1" x14ac:dyDescent="0.25">
      <c r="A114" s="28">
        <f>COUNTIF($B$6:B114,B114)</f>
        <v>1</v>
      </c>
      <c r="B114" s="24" t="s">
        <v>154</v>
      </c>
      <c r="C114" s="11">
        <v>-76408</v>
      </c>
      <c r="D114" s="11"/>
      <c r="E114" s="10"/>
      <c r="F114" s="10"/>
      <c r="G114" s="11"/>
      <c r="H114" s="10"/>
      <c r="I114" s="9"/>
      <c r="J114" s="9"/>
      <c r="K114" s="10"/>
      <c r="L114" s="9"/>
      <c r="M114" s="11"/>
      <c r="N114" s="11"/>
      <c r="O114" s="9"/>
      <c r="P114" s="11"/>
      <c r="Q114" s="10"/>
      <c r="R114" s="11"/>
      <c r="S114" s="9"/>
      <c r="T114" s="11"/>
      <c r="U114" s="9"/>
      <c r="V114" s="9"/>
      <c r="W114" s="11"/>
      <c r="X114" s="11"/>
      <c r="Y114" s="11"/>
      <c r="Z114" s="11"/>
      <c r="AA114" s="11"/>
      <c r="AB114" s="11"/>
      <c r="AC114" s="9"/>
      <c r="AD114" s="10"/>
      <c r="AE114" s="11"/>
      <c r="AF114" s="11"/>
      <c r="AG114" s="9"/>
      <c r="AH114" s="9"/>
      <c r="AI114" s="9"/>
      <c r="AJ114" s="9"/>
      <c r="AK114" s="9"/>
      <c r="AL114" s="9"/>
      <c r="AM114" s="10"/>
      <c r="AN114" s="11"/>
      <c r="AO114" s="10"/>
      <c r="AP114" s="10"/>
      <c r="AQ114" s="9"/>
      <c r="AR114" s="9"/>
      <c r="AS114" s="9"/>
      <c r="AT114" s="11"/>
      <c r="AU114" s="11"/>
      <c r="AV114" s="9"/>
      <c r="AW114" s="10"/>
      <c r="AX114" s="11"/>
      <c r="AY114" s="9"/>
      <c r="AZ114" s="11"/>
      <c r="BA114" s="11"/>
      <c r="BB114" s="10"/>
      <c r="BC114" s="11"/>
      <c r="BD114" s="9"/>
      <c r="BE114" s="9"/>
      <c r="BF114" s="9"/>
      <c r="BG114" s="10"/>
      <c r="BH114" s="11"/>
      <c r="BI114" s="11"/>
      <c r="BJ114" s="11"/>
      <c r="BK114" s="9"/>
      <c r="BL114" s="11"/>
      <c r="BM114" s="11"/>
      <c r="BN114" s="11"/>
      <c r="BO114" s="10"/>
      <c r="BP114" s="10"/>
      <c r="BQ114" s="10"/>
      <c r="BR114" s="9"/>
      <c r="BS114" s="10"/>
      <c r="BT114" s="11"/>
      <c r="BU114" s="11"/>
      <c r="BV114" s="11"/>
      <c r="BW114" s="11"/>
      <c r="BX114" s="10"/>
      <c r="BY114" s="9"/>
      <c r="BZ114" s="9"/>
      <c r="CA114" s="9"/>
      <c r="CB114" s="10"/>
      <c r="CC114" s="9"/>
      <c r="CD114" s="11"/>
      <c r="CE114" s="9"/>
      <c r="CF114" s="10"/>
      <c r="CG114" s="11"/>
      <c r="CH114" s="11"/>
      <c r="CI114" s="10"/>
      <c r="CJ114" s="9"/>
      <c r="CK114" s="10"/>
      <c r="CL114" s="9"/>
      <c r="CM114" s="9"/>
    </row>
    <row r="115" spans="1:91" s="4" customFormat="1" x14ac:dyDescent="0.25">
      <c r="A115" s="28">
        <f>COUNTIF($B$6:B115,B115)</f>
        <v>2</v>
      </c>
      <c r="B115" s="24" t="s">
        <v>21</v>
      </c>
      <c r="C115" s="11">
        <v>-236943</v>
      </c>
      <c r="D115" s="11"/>
      <c r="E115" s="10"/>
      <c r="F115" s="10"/>
      <c r="G115" s="11"/>
      <c r="H115" s="11"/>
      <c r="I115" s="11"/>
      <c r="J115" s="11"/>
      <c r="K115" s="10"/>
      <c r="L115" s="9"/>
      <c r="M115" s="11"/>
      <c r="N115" s="11"/>
      <c r="O115" s="11"/>
      <c r="P115" s="11"/>
      <c r="Q115" s="10"/>
      <c r="R115" s="11"/>
      <c r="S115" s="11"/>
      <c r="T115" s="11"/>
      <c r="U115" s="11"/>
      <c r="V115" s="11"/>
      <c r="W115" s="11"/>
      <c r="X115" s="11"/>
      <c r="Y115" s="11"/>
      <c r="Z115" s="11"/>
      <c r="AA115" s="11"/>
      <c r="AB115" s="11"/>
      <c r="AC115" s="11"/>
      <c r="AD115" s="11"/>
      <c r="AE115" s="11"/>
      <c r="AF115" s="11"/>
      <c r="AG115" s="10"/>
      <c r="AH115" s="9"/>
      <c r="AI115" s="9"/>
      <c r="AJ115" s="9"/>
      <c r="AK115" s="9"/>
      <c r="AL115" s="11"/>
      <c r="AM115" s="10"/>
      <c r="AN115" s="11"/>
      <c r="AO115" s="10"/>
      <c r="AP115" s="10"/>
      <c r="AQ115" s="11"/>
      <c r="AR115" s="11"/>
      <c r="AS115" s="11"/>
      <c r="AT115" s="11"/>
      <c r="AU115" s="11"/>
      <c r="AV115" s="11"/>
      <c r="AW115" s="11"/>
      <c r="AX115" s="11"/>
      <c r="AY115" s="11"/>
      <c r="AZ115" s="11"/>
      <c r="BA115" s="11"/>
      <c r="BB115" s="10"/>
      <c r="BC115" s="11"/>
      <c r="BD115" s="11"/>
      <c r="BE115" s="11"/>
      <c r="BF115" s="11"/>
      <c r="BG115" s="10"/>
      <c r="BH115" s="11"/>
      <c r="BI115" s="11"/>
      <c r="BJ115" s="11"/>
      <c r="BK115" s="11"/>
      <c r="BL115" s="11"/>
      <c r="BM115" s="11"/>
      <c r="BN115" s="11"/>
      <c r="BO115" s="10"/>
      <c r="BP115" s="11"/>
      <c r="BQ115" s="11"/>
      <c r="BR115" s="11"/>
      <c r="BS115" s="11"/>
      <c r="BT115" s="11"/>
      <c r="BU115" s="11"/>
      <c r="BV115" s="11"/>
      <c r="BW115" s="10"/>
      <c r="BX115" s="10"/>
      <c r="BY115" s="11"/>
      <c r="BZ115" s="11"/>
      <c r="CA115" s="9"/>
      <c r="CB115" s="10"/>
      <c r="CC115" s="11"/>
      <c r="CD115" s="11"/>
      <c r="CE115" s="9"/>
      <c r="CF115" s="10"/>
      <c r="CG115" s="11"/>
      <c r="CH115" s="11"/>
      <c r="CI115" s="10"/>
      <c r="CJ115" s="11"/>
      <c r="CK115" s="11"/>
      <c r="CL115" s="9"/>
      <c r="CM115" s="9"/>
    </row>
    <row r="116" spans="1:91" s="4" customFormat="1" x14ac:dyDescent="0.25">
      <c r="A116" s="28">
        <f>COUNTIF($B$6:B116,B116)</f>
        <v>0</v>
      </c>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row>
    <row r="117" spans="1:91" s="4" customFormat="1" ht="30" x14ac:dyDescent="0.25">
      <c r="A117" s="28">
        <f>COUNTIF($B$6:B117,B117)</f>
        <v>1</v>
      </c>
      <c r="B117" s="25" t="s">
        <v>155</v>
      </c>
      <c r="C117" s="13">
        <v>31128</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4"/>
      <c r="AI117" s="14"/>
      <c r="AJ117" s="14"/>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4"/>
      <c r="CF117" s="13"/>
      <c r="CG117" s="13"/>
      <c r="CH117" s="13"/>
      <c r="CI117" s="13"/>
      <c r="CJ117" s="13"/>
      <c r="CK117" s="13"/>
      <c r="CL117" s="14"/>
      <c r="CM117" s="14"/>
    </row>
    <row r="118" spans="1:91" s="4" customFormat="1" x14ac:dyDescent="0.25">
      <c r="A118" s="28">
        <f>COUNTIF($B$6:B118,B118)</f>
        <v>1</v>
      </c>
      <c r="B118" s="24" t="s">
        <v>156</v>
      </c>
      <c r="C118" s="11">
        <v>-28246</v>
      </c>
      <c r="D118" s="10"/>
      <c r="E118" s="11"/>
      <c r="F118" s="11"/>
      <c r="G118" s="11"/>
      <c r="H118" s="11"/>
      <c r="I118" s="11"/>
      <c r="J118" s="10"/>
      <c r="K118" s="10"/>
      <c r="L118" s="9"/>
      <c r="M118" s="10"/>
      <c r="N118" s="10"/>
      <c r="O118" s="11"/>
      <c r="P118" s="10"/>
      <c r="Q118" s="10"/>
      <c r="R118" s="10"/>
      <c r="S118" s="11"/>
      <c r="T118" s="10"/>
      <c r="U118" s="11"/>
      <c r="V118" s="10"/>
      <c r="W118" s="11"/>
      <c r="X118" s="10"/>
      <c r="Y118" s="11"/>
      <c r="Z118" s="9"/>
      <c r="AA118" s="10"/>
      <c r="AB118" s="10"/>
      <c r="AC118" s="11"/>
      <c r="AD118" s="11"/>
      <c r="AE118" s="11"/>
      <c r="AF118" s="11"/>
      <c r="AG118" s="11"/>
      <c r="AH118" s="9"/>
      <c r="AI118" s="9"/>
      <c r="AJ118" s="9"/>
      <c r="AK118" s="9"/>
      <c r="AL118" s="10"/>
      <c r="AM118" s="10"/>
      <c r="AN118" s="10"/>
      <c r="AO118" s="10"/>
      <c r="AP118" s="10"/>
      <c r="AQ118" s="11"/>
      <c r="AR118" s="11"/>
      <c r="AS118" s="11"/>
      <c r="AT118" s="10"/>
      <c r="AU118" s="10"/>
      <c r="AV118" s="10"/>
      <c r="AW118" s="10"/>
      <c r="AX118" s="11"/>
      <c r="AY118" s="10"/>
      <c r="AZ118" s="10"/>
      <c r="BA118" s="11"/>
      <c r="BB118" s="11"/>
      <c r="BC118" s="10"/>
      <c r="BD118" s="10"/>
      <c r="BE118" s="11"/>
      <c r="BF118" s="11"/>
      <c r="BG118" s="9"/>
      <c r="BH118" s="9"/>
      <c r="BI118" s="11"/>
      <c r="BJ118" s="10"/>
      <c r="BK118" s="11"/>
      <c r="BL118" s="10"/>
      <c r="BM118" s="10"/>
      <c r="BN118" s="10"/>
      <c r="BO118" s="9"/>
      <c r="BP118" s="11"/>
      <c r="BQ118" s="11"/>
      <c r="BR118" s="11"/>
      <c r="BS118" s="11"/>
      <c r="BT118" s="11"/>
      <c r="BU118" s="10"/>
      <c r="BV118" s="10"/>
      <c r="BW118" s="11"/>
      <c r="BX118" s="11"/>
      <c r="BY118" s="10"/>
      <c r="BZ118" s="10"/>
      <c r="CA118" s="11"/>
      <c r="CB118" s="10"/>
      <c r="CC118" s="10"/>
      <c r="CD118" s="11"/>
      <c r="CE118" s="9"/>
      <c r="CF118" s="10"/>
      <c r="CG118" s="11"/>
      <c r="CH118" s="10"/>
      <c r="CI118" s="10"/>
      <c r="CJ118" s="10"/>
      <c r="CK118" s="10"/>
      <c r="CL118" s="9"/>
      <c r="CM118" s="9"/>
    </row>
    <row r="119" spans="1:91" s="4" customFormat="1" x14ac:dyDescent="0.25">
      <c r="A119" s="28">
        <f>COUNTIF($B$6:B119,B119)</f>
        <v>1</v>
      </c>
      <c r="B119" s="24" t="s">
        <v>157</v>
      </c>
      <c r="C119" s="10">
        <v>63988</v>
      </c>
      <c r="D119" s="9"/>
      <c r="E119" s="11"/>
      <c r="F119" s="10"/>
      <c r="G119" s="10"/>
      <c r="H119" s="10"/>
      <c r="I119" s="10"/>
      <c r="J119" s="9"/>
      <c r="K119" s="11"/>
      <c r="L119" s="9"/>
      <c r="M119" s="10"/>
      <c r="N119" s="10"/>
      <c r="O119" s="9"/>
      <c r="P119" s="11"/>
      <c r="Q119" s="9"/>
      <c r="R119" s="10"/>
      <c r="S119" s="11"/>
      <c r="T119" s="10"/>
      <c r="U119" s="10"/>
      <c r="V119" s="9"/>
      <c r="W119" s="9"/>
      <c r="X119" s="11"/>
      <c r="Y119" s="11"/>
      <c r="Z119" s="10"/>
      <c r="AA119" s="10"/>
      <c r="AB119" s="9"/>
      <c r="AC119" s="9"/>
      <c r="AD119" s="10"/>
      <c r="AE119" s="9"/>
      <c r="AF119" s="11"/>
      <c r="AG119" s="9"/>
      <c r="AH119" s="9"/>
      <c r="AI119" s="10"/>
      <c r="AJ119" s="9"/>
      <c r="AK119" s="9"/>
      <c r="AL119" s="9"/>
      <c r="AM119" s="9"/>
      <c r="AN119" s="10"/>
      <c r="AO119" s="10"/>
      <c r="AP119" s="11"/>
      <c r="AQ119" s="9"/>
      <c r="AR119" s="9"/>
      <c r="AS119" s="9"/>
      <c r="AT119" s="10"/>
      <c r="AU119" s="11"/>
      <c r="AV119" s="9"/>
      <c r="AW119" s="10"/>
      <c r="AX119" s="10"/>
      <c r="AY119" s="9"/>
      <c r="AZ119" s="10"/>
      <c r="BA119" s="11"/>
      <c r="BB119" s="11"/>
      <c r="BC119" s="10"/>
      <c r="BD119" s="9"/>
      <c r="BE119" s="9"/>
      <c r="BF119" s="10"/>
      <c r="BG119" s="11"/>
      <c r="BH119" s="11"/>
      <c r="BI119" s="11"/>
      <c r="BJ119" s="9"/>
      <c r="BK119" s="9"/>
      <c r="BL119" s="10"/>
      <c r="BM119" s="9"/>
      <c r="BN119" s="10"/>
      <c r="BO119" s="10"/>
      <c r="BP119" s="10"/>
      <c r="BQ119" s="10"/>
      <c r="BR119" s="9"/>
      <c r="BS119" s="10"/>
      <c r="BT119" s="10"/>
      <c r="BU119" s="10"/>
      <c r="BV119" s="9"/>
      <c r="BW119" s="9"/>
      <c r="BX119" s="11"/>
      <c r="BY119" s="9"/>
      <c r="BZ119" s="10"/>
      <c r="CA119" s="10"/>
      <c r="CB119" s="9"/>
      <c r="CC119" s="9"/>
      <c r="CD119" s="9"/>
      <c r="CE119" s="9"/>
      <c r="CF119" s="10"/>
      <c r="CG119" s="10"/>
      <c r="CH119" s="10"/>
      <c r="CI119" s="9"/>
      <c r="CJ119" s="11"/>
      <c r="CK119" s="9"/>
      <c r="CL119" s="9"/>
      <c r="CM119" s="9"/>
    </row>
    <row r="120" spans="1:91" s="4" customFormat="1" x14ac:dyDescent="0.25">
      <c r="A120" s="28">
        <f>COUNTIF($B$6:B120,B120)</f>
        <v>1</v>
      </c>
      <c r="B120" s="24" t="s">
        <v>158</v>
      </c>
      <c r="C120" s="11">
        <v>-96221</v>
      </c>
      <c r="D120" s="11"/>
      <c r="E120" s="11"/>
      <c r="F120" s="9"/>
      <c r="G120" s="11"/>
      <c r="H120" s="11"/>
      <c r="I120" s="9"/>
      <c r="J120" s="11"/>
      <c r="K120" s="11"/>
      <c r="L120" s="9"/>
      <c r="M120" s="11"/>
      <c r="N120" s="11"/>
      <c r="O120" s="9"/>
      <c r="P120" s="11"/>
      <c r="Q120" s="11"/>
      <c r="R120" s="11"/>
      <c r="S120" s="11"/>
      <c r="T120" s="11"/>
      <c r="U120" s="9"/>
      <c r="V120" s="11"/>
      <c r="W120" s="9"/>
      <c r="X120" s="9"/>
      <c r="Y120" s="11"/>
      <c r="Z120" s="11"/>
      <c r="AA120" s="11"/>
      <c r="AB120" s="11"/>
      <c r="AC120" s="11"/>
      <c r="AD120" s="11"/>
      <c r="AE120" s="9"/>
      <c r="AF120" s="11"/>
      <c r="AG120" s="11"/>
      <c r="AH120" s="9"/>
      <c r="AI120" s="9"/>
      <c r="AJ120" s="9"/>
      <c r="AK120" s="9"/>
      <c r="AL120" s="9"/>
      <c r="AM120" s="9"/>
      <c r="AN120" s="9"/>
      <c r="AO120" s="11"/>
      <c r="AP120" s="11"/>
      <c r="AQ120" s="11"/>
      <c r="AR120" s="9"/>
      <c r="AS120" s="9"/>
      <c r="AT120" s="11"/>
      <c r="AU120" s="11"/>
      <c r="AV120" s="9"/>
      <c r="AW120" s="9"/>
      <c r="AX120" s="11"/>
      <c r="AY120" s="9"/>
      <c r="AZ120" s="11"/>
      <c r="BA120" s="9"/>
      <c r="BB120" s="11"/>
      <c r="BC120" s="11"/>
      <c r="BD120" s="11"/>
      <c r="BE120" s="11"/>
      <c r="BF120" s="11"/>
      <c r="BG120" s="11"/>
      <c r="BH120" s="11"/>
      <c r="BI120" s="10"/>
      <c r="BJ120" s="11"/>
      <c r="BK120" s="9"/>
      <c r="BL120" s="10"/>
      <c r="BM120" s="11"/>
      <c r="BN120" s="11"/>
      <c r="BO120" s="9"/>
      <c r="BP120" s="11"/>
      <c r="BQ120" s="11"/>
      <c r="BR120" s="11"/>
      <c r="BS120" s="11"/>
      <c r="BT120" s="11"/>
      <c r="BU120" s="11"/>
      <c r="BV120" s="9"/>
      <c r="BW120" s="9"/>
      <c r="BX120" s="11"/>
      <c r="BY120" s="11"/>
      <c r="BZ120" s="11"/>
      <c r="CA120" s="9"/>
      <c r="CB120" s="11"/>
      <c r="CC120" s="11"/>
      <c r="CD120" s="9"/>
      <c r="CE120" s="9"/>
      <c r="CF120" s="11"/>
      <c r="CG120" s="11"/>
      <c r="CH120" s="11"/>
      <c r="CI120" s="9"/>
      <c r="CJ120" s="9"/>
      <c r="CK120" s="11"/>
      <c r="CL120" s="9"/>
      <c r="CM120" s="9"/>
    </row>
    <row r="121" spans="1:91" s="4" customFormat="1" x14ac:dyDescent="0.25">
      <c r="A121" s="28">
        <f>COUNTIF($B$6:B121,B121)</f>
        <v>1</v>
      </c>
      <c r="B121" s="24" t="s">
        <v>159</v>
      </c>
      <c r="C121" s="9">
        <v>0</v>
      </c>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row>
    <row r="122" spans="1:91" s="4" customFormat="1" x14ac:dyDescent="0.25">
      <c r="A122" s="28">
        <f>COUNTIF($B$6:B122,B122)</f>
        <v>0</v>
      </c>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row>
    <row r="123" spans="1:91" s="4" customFormat="1" x14ac:dyDescent="0.25">
      <c r="A123" s="28">
        <f>COUNTIF($B$6:B123,B123)</f>
        <v>1</v>
      </c>
      <c r="B123" s="25" t="s">
        <v>160</v>
      </c>
      <c r="C123" s="13">
        <v>-29350</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4"/>
      <c r="AI123" s="13"/>
      <c r="AJ123" s="14"/>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4"/>
      <c r="CF123" s="13"/>
      <c r="CG123" s="13"/>
      <c r="CH123" s="13"/>
      <c r="CI123" s="13"/>
      <c r="CJ123" s="14"/>
      <c r="CK123" s="13"/>
      <c r="CL123" s="14"/>
      <c r="CM123" s="14"/>
    </row>
    <row r="124" spans="1:91" s="4" customFormat="1" x14ac:dyDescent="0.25">
      <c r="A124" s="28">
        <f>COUNTIF($B$6:B124,B124)</f>
        <v>0</v>
      </c>
      <c r="B124" s="24"/>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row>
    <row r="125" spans="1:91" s="4" customFormat="1" x14ac:dyDescent="0.25">
      <c r="A125" s="28">
        <f>COUNTIF($B$6:B125,B125)</f>
        <v>1</v>
      </c>
      <c r="B125" s="24" t="s">
        <v>161</v>
      </c>
      <c r="C125" s="10">
        <v>10260348</v>
      </c>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9"/>
      <c r="AI125" s="11"/>
      <c r="AJ125" s="10"/>
      <c r="AK125" s="10"/>
      <c r="AL125" s="10"/>
      <c r="AM125" s="10"/>
      <c r="AN125" s="10"/>
      <c r="AO125" s="10"/>
      <c r="AP125" s="10"/>
      <c r="AQ125" s="10"/>
      <c r="AR125" s="10"/>
      <c r="AS125" s="10"/>
      <c r="AT125" s="10"/>
      <c r="AU125" s="10"/>
      <c r="AV125" s="11"/>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1"/>
      <c r="BW125" s="10"/>
      <c r="BX125" s="10"/>
      <c r="BY125" s="10"/>
      <c r="BZ125" s="10"/>
      <c r="CA125" s="10"/>
      <c r="CB125" s="10"/>
      <c r="CC125" s="10"/>
      <c r="CD125" s="10"/>
      <c r="CE125" s="10"/>
      <c r="CF125" s="10"/>
      <c r="CG125" s="10"/>
      <c r="CH125" s="10"/>
      <c r="CI125" s="10"/>
      <c r="CJ125" s="10"/>
      <c r="CK125" s="10"/>
      <c r="CL125" s="9"/>
      <c r="CM125" s="9"/>
    </row>
    <row r="126" spans="1:91" s="4" customFormat="1" x14ac:dyDescent="0.25">
      <c r="A126" s="28">
        <f>COUNTIF($B$6:B126,B126)</f>
        <v>1</v>
      </c>
      <c r="B126" s="25" t="s">
        <v>162</v>
      </c>
      <c r="C126" s="13">
        <v>10230998</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4"/>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4"/>
      <c r="CM126" s="14"/>
    </row>
    <row r="127" spans="1:91" s="4" customFormat="1" x14ac:dyDescent="0.25">
      <c r="A127" s="28">
        <f>COUNTIF($B$6:B127,B127)</f>
        <v>0</v>
      </c>
      <c r="B127" s="24"/>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row>
    <row r="128" spans="1:91" s="4" customFormat="1" x14ac:dyDescent="0.25">
      <c r="A128" s="28">
        <f>COUNTIF($B$6:B128,B128)</f>
        <v>1</v>
      </c>
      <c r="B128" s="25" t="s">
        <v>163</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row>
    <row r="129" spans="1:91" s="4" customFormat="1" x14ac:dyDescent="0.25">
      <c r="A129" s="28">
        <f>COUNTIF($B$6:B129,B129)</f>
        <v>2</v>
      </c>
      <c r="B129" s="25" t="s">
        <v>38</v>
      </c>
      <c r="C129" s="13">
        <v>710351</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4"/>
      <c r="CM129" s="14"/>
    </row>
    <row r="130" spans="1:91" s="4" customFormat="1" x14ac:dyDescent="0.25">
      <c r="A130" s="28">
        <f>COUNTIF($B$6:B130,B130)</f>
        <v>1</v>
      </c>
      <c r="B130" s="24" t="s">
        <v>164</v>
      </c>
      <c r="C130" s="10">
        <v>867532</v>
      </c>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9"/>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1"/>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9"/>
      <c r="CM130" s="9"/>
    </row>
    <row r="131" spans="1:91" s="4" customFormat="1" x14ac:dyDescent="0.25">
      <c r="A131" s="28">
        <f>COUNTIF($B$6:B131,B131)</f>
        <v>1</v>
      </c>
      <c r="B131" s="24" t="s">
        <v>165</v>
      </c>
      <c r="C131" s="10">
        <v>41838</v>
      </c>
      <c r="D131" s="9"/>
      <c r="E131" s="9"/>
      <c r="F131" s="10"/>
      <c r="G131" s="9"/>
      <c r="H131" s="9"/>
      <c r="I131" s="9"/>
      <c r="J131" s="9"/>
      <c r="K131" s="9"/>
      <c r="L131" s="9"/>
      <c r="M131" s="9"/>
      <c r="N131" s="9"/>
      <c r="O131" s="9"/>
      <c r="P131" s="9"/>
      <c r="Q131" s="9"/>
      <c r="R131" s="9"/>
      <c r="S131" s="9"/>
      <c r="T131" s="9"/>
      <c r="U131" s="9"/>
      <c r="V131" s="9"/>
      <c r="W131" s="9"/>
      <c r="X131" s="10"/>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10"/>
      <c r="BN131" s="9"/>
      <c r="BO131" s="9"/>
      <c r="BP131" s="9"/>
      <c r="BQ131" s="9"/>
      <c r="BR131" s="9"/>
      <c r="BS131" s="9"/>
      <c r="BT131" s="9"/>
      <c r="BU131" s="9"/>
      <c r="BV131" s="9"/>
      <c r="BW131" s="9"/>
      <c r="BX131" s="9"/>
      <c r="BY131" s="9"/>
      <c r="BZ131" s="9"/>
      <c r="CA131" s="10"/>
      <c r="CB131" s="9"/>
      <c r="CC131" s="10"/>
      <c r="CD131" s="9"/>
      <c r="CE131" s="9"/>
      <c r="CF131" s="9"/>
      <c r="CG131" s="9"/>
      <c r="CH131" s="9"/>
      <c r="CI131" s="9"/>
      <c r="CJ131" s="9"/>
      <c r="CK131" s="9"/>
      <c r="CL131" s="9"/>
      <c r="CM131" s="9"/>
    </row>
    <row r="132" spans="1:91" s="4" customFormat="1" x14ac:dyDescent="0.25">
      <c r="A132" s="28">
        <f>COUNTIF($B$6:B132,B132)</f>
        <v>1</v>
      </c>
      <c r="B132" s="24" t="s">
        <v>166</v>
      </c>
      <c r="C132" s="9">
        <v>666</v>
      </c>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10"/>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10"/>
      <c r="CI132" s="9"/>
      <c r="CJ132" s="9"/>
      <c r="CK132" s="9"/>
      <c r="CL132" s="9"/>
      <c r="CM132" s="9"/>
    </row>
    <row r="133" spans="1:91" s="4" customFormat="1" ht="30" x14ac:dyDescent="0.25">
      <c r="A133" s="28">
        <f>COUNTIF($B$6:B133,B133)</f>
        <v>1</v>
      </c>
      <c r="B133" s="24" t="s">
        <v>167</v>
      </c>
      <c r="C133" s="10">
        <v>8355</v>
      </c>
      <c r="D133" s="11"/>
      <c r="E133" s="11"/>
      <c r="F133" s="11"/>
      <c r="G133" s="9"/>
      <c r="H133" s="10"/>
      <c r="I133" s="9"/>
      <c r="J133" s="11"/>
      <c r="K133" s="9"/>
      <c r="L133" s="9"/>
      <c r="M133" s="9"/>
      <c r="N133" s="11"/>
      <c r="O133" s="11"/>
      <c r="P133" s="9"/>
      <c r="Q133" s="9"/>
      <c r="R133" s="9"/>
      <c r="S133" s="11"/>
      <c r="T133" s="11"/>
      <c r="U133" s="9"/>
      <c r="V133" s="9"/>
      <c r="W133" s="9"/>
      <c r="X133" s="9"/>
      <c r="Y133" s="9"/>
      <c r="Z133" s="9"/>
      <c r="AA133" s="9"/>
      <c r="AB133" s="9"/>
      <c r="AC133" s="9"/>
      <c r="AD133" s="9"/>
      <c r="AE133" s="9"/>
      <c r="AF133" s="9"/>
      <c r="AG133" s="11"/>
      <c r="AH133" s="11"/>
      <c r="AI133" s="11"/>
      <c r="AJ133" s="9"/>
      <c r="AK133" s="9"/>
      <c r="AL133" s="9"/>
      <c r="AM133" s="11"/>
      <c r="AN133" s="9"/>
      <c r="AO133" s="12"/>
      <c r="AP133" s="11"/>
      <c r="AQ133" s="11"/>
      <c r="AR133" s="9"/>
      <c r="AS133" s="9"/>
      <c r="AT133" s="9"/>
      <c r="AU133" s="11"/>
      <c r="AV133" s="11"/>
      <c r="AW133" s="9"/>
      <c r="AX133" s="9"/>
      <c r="AY133" s="9"/>
      <c r="AZ133" s="9"/>
      <c r="BA133" s="9"/>
      <c r="BB133" s="10"/>
      <c r="BC133" s="9"/>
      <c r="BD133" s="11"/>
      <c r="BE133" s="11"/>
      <c r="BF133" s="9"/>
      <c r="BG133" s="9"/>
      <c r="BH133" s="11"/>
      <c r="BI133" s="9"/>
      <c r="BJ133" s="9"/>
      <c r="BK133" s="9"/>
      <c r="BL133" s="9"/>
      <c r="BM133" s="10"/>
      <c r="BN133" s="9"/>
      <c r="BO133" s="9"/>
      <c r="BP133" s="9"/>
      <c r="BQ133" s="9"/>
      <c r="BR133" s="9"/>
      <c r="BS133" s="9"/>
      <c r="BT133" s="9"/>
      <c r="BU133" s="10"/>
      <c r="BV133" s="11"/>
      <c r="BW133" s="9"/>
      <c r="BX133" s="10"/>
      <c r="BY133" s="11"/>
      <c r="BZ133" s="9"/>
      <c r="CA133" s="9"/>
      <c r="CB133" s="9"/>
      <c r="CC133" s="9"/>
      <c r="CD133" s="9"/>
      <c r="CE133" s="9"/>
      <c r="CF133" s="9"/>
      <c r="CG133" s="9"/>
      <c r="CH133" s="9"/>
      <c r="CI133" s="9"/>
      <c r="CJ133" s="9"/>
      <c r="CK133" s="9"/>
      <c r="CL133" s="9"/>
      <c r="CM133" s="9"/>
    </row>
    <row r="134" spans="1:91" s="4" customFormat="1" x14ac:dyDescent="0.25">
      <c r="A134" s="28">
        <f>COUNTIF($B$6:B134,B134)</f>
        <v>1</v>
      </c>
      <c r="B134" s="24" t="s">
        <v>168</v>
      </c>
      <c r="C134" s="11">
        <v>-34801</v>
      </c>
      <c r="D134" s="11"/>
      <c r="E134" s="11"/>
      <c r="F134" s="11"/>
      <c r="G134" s="10"/>
      <c r="H134" s="10"/>
      <c r="I134" s="9"/>
      <c r="J134" s="11"/>
      <c r="K134" s="9"/>
      <c r="L134" s="9"/>
      <c r="M134" s="11"/>
      <c r="N134" s="11"/>
      <c r="O134" s="11"/>
      <c r="P134" s="11"/>
      <c r="Q134" s="11"/>
      <c r="R134" s="11"/>
      <c r="S134" s="11"/>
      <c r="T134" s="11"/>
      <c r="U134" s="9"/>
      <c r="V134" s="9"/>
      <c r="W134" s="10"/>
      <c r="X134" s="11"/>
      <c r="Y134" s="11"/>
      <c r="Z134" s="9"/>
      <c r="AA134" s="11"/>
      <c r="AB134" s="11"/>
      <c r="AC134" s="11"/>
      <c r="AD134" s="12"/>
      <c r="AE134" s="9"/>
      <c r="AF134" s="10"/>
      <c r="AG134" s="11"/>
      <c r="AH134" s="9"/>
      <c r="AI134" s="9"/>
      <c r="AJ134" s="9"/>
      <c r="AK134" s="9"/>
      <c r="AL134" s="9"/>
      <c r="AM134" s="11"/>
      <c r="AN134" s="9"/>
      <c r="AO134" s="11"/>
      <c r="AP134" s="9"/>
      <c r="AQ134" s="9"/>
      <c r="AR134" s="11"/>
      <c r="AS134" s="9"/>
      <c r="AT134" s="11"/>
      <c r="AU134" s="11"/>
      <c r="AV134" s="9"/>
      <c r="AW134" s="9"/>
      <c r="AX134" s="11"/>
      <c r="AY134" s="11"/>
      <c r="AZ134" s="11"/>
      <c r="BA134" s="11"/>
      <c r="BB134" s="10"/>
      <c r="BC134" s="11"/>
      <c r="BD134" s="11"/>
      <c r="BE134" s="9"/>
      <c r="BF134" s="9"/>
      <c r="BG134" s="9"/>
      <c r="BH134" s="9"/>
      <c r="BI134" s="9"/>
      <c r="BJ134" s="9"/>
      <c r="BK134" s="11"/>
      <c r="BL134" s="11"/>
      <c r="BM134" s="11"/>
      <c r="BN134" s="9"/>
      <c r="BO134" s="9"/>
      <c r="BP134" s="9"/>
      <c r="BQ134" s="9"/>
      <c r="BR134" s="11"/>
      <c r="BS134" s="11"/>
      <c r="BT134" s="9"/>
      <c r="BU134" s="12"/>
      <c r="BV134" s="9"/>
      <c r="BW134" s="10"/>
      <c r="BX134" s="9"/>
      <c r="BY134" s="9"/>
      <c r="BZ134" s="11"/>
      <c r="CA134" s="9"/>
      <c r="CB134" s="11"/>
      <c r="CC134" s="9"/>
      <c r="CD134" s="11"/>
      <c r="CE134" s="9"/>
      <c r="CF134" s="11"/>
      <c r="CG134" s="11"/>
      <c r="CH134" s="11"/>
      <c r="CI134" s="11"/>
      <c r="CJ134" s="9"/>
      <c r="CK134" s="11"/>
      <c r="CL134" s="9"/>
      <c r="CM134" s="9"/>
    </row>
    <row r="135" spans="1:91" s="4" customFormat="1" x14ac:dyDescent="0.25">
      <c r="A135" s="28">
        <f>COUNTIF($B$6:B135,B135)</f>
        <v>1</v>
      </c>
      <c r="B135" s="24" t="s">
        <v>169</v>
      </c>
      <c r="C135" s="10">
        <v>16939</v>
      </c>
      <c r="D135" s="9"/>
      <c r="E135" s="9"/>
      <c r="F135" s="9"/>
      <c r="G135" s="10"/>
      <c r="H135" s="12"/>
      <c r="I135" s="9"/>
      <c r="J135" s="10"/>
      <c r="K135" s="9"/>
      <c r="L135" s="9"/>
      <c r="M135" s="10"/>
      <c r="N135" s="12"/>
      <c r="O135" s="10"/>
      <c r="P135" s="12"/>
      <c r="Q135" s="9"/>
      <c r="R135" s="9"/>
      <c r="S135" s="10"/>
      <c r="T135" s="9"/>
      <c r="U135" s="10"/>
      <c r="V135" s="9"/>
      <c r="W135" s="10"/>
      <c r="X135" s="9"/>
      <c r="Y135" s="10"/>
      <c r="Z135" s="10"/>
      <c r="AA135" s="10"/>
      <c r="AB135" s="9"/>
      <c r="AC135" s="9"/>
      <c r="AD135" s="9"/>
      <c r="AE135" s="9"/>
      <c r="AF135" s="10"/>
      <c r="AG135" s="11"/>
      <c r="AH135" s="10"/>
      <c r="AI135" s="9"/>
      <c r="AJ135" s="9"/>
      <c r="AK135" s="9"/>
      <c r="AL135" s="9"/>
      <c r="AM135" s="9"/>
      <c r="AN135" s="12"/>
      <c r="AO135" s="9"/>
      <c r="AP135" s="9"/>
      <c r="AQ135" s="12"/>
      <c r="AR135" s="11"/>
      <c r="AS135" s="9"/>
      <c r="AT135" s="10"/>
      <c r="AU135" s="12"/>
      <c r="AV135" s="10"/>
      <c r="AW135" s="12"/>
      <c r="AX135" s="10"/>
      <c r="AY135" s="9"/>
      <c r="AZ135" s="9"/>
      <c r="BA135" s="11"/>
      <c r="BB135" s="9"/>
      <c r="BC135" s="10"/>
      <c r="BD135" s="10"/>
      <c r="BE135" s="10"/>
      <c r="BF135" s="9"/>
      <c r="BG135" s="12"/>
      <c r="BH135" s="9"/>
      <c r="BI135" s="9"/>
      <c r="BJ135" s="10"/>
      <c r="BK135" s="9"/>
      <c r="BL135" s="9"/>
      <c r="BM135" s="11"/>
      <c r="BN135" s="9"/>
      <c r="BO135" s="9"/>
      <c r="BP135" s="10"/>
      <c r="BQ135" s="9"/>
      <c r="BR135" s="9"/>
      <c r="BS135" s="12"/>
      <c r="BT135" s="10"/>
      <c r="BU135" s="10"/>
      <c r="BV135" s="9"/>
      <c r="BW135" s="9"/>
      <c r="BX135" s="12"/>
      <c r="BY135" s="9"/>
      <c r="BZ135" s="12"/>
      <c r="CA135" s="10"/>
      <c r="CB135" s="9"/>
      <c r="CC135" s="9"/>
      <c r="CD135" s="9"/>
      <c r="CE135" s="9"/>
      <c r="CF135" s="10"/>
      <c r="CG135" s="9"/>
      <c r="CH135" s="12"/>
      <c r="CI135" s="10"/>
      <c r="CJ135" s="9"/>
      <c r="CK135" s="12"/>
      <c r="CL135" s="9"/>
      <c r="CM135" s="9"/>
    </row>
    <row r="136" spans="1:91" s="4" customFormat="1" x14ac:dyDescent="0.25">
      <c r="A136" s="28">
        <f>COUNTIF($B$6:B136,B136)</f>
        <v>2</v>
      </c>
      <c r="B136" s="24" t="s">
        <v>134</v>
      </c>
      <c r="C136" s="10">
        <v>6596</v>
      </c>
      <c r="D136" s="11"/>
      <c r="E136" s="10"/>
      <c r="F136" s="11"/>
      <c r="G136" s="10"/>
      <c r="H136" s="10"/>
      <c r="I136" s="10"/>
      <c r="J136" s="11"/>
      <c r="K136" s="11"/>
      <c r="L136" s="9"/>
      <c r="M136" s="11"/>
      <c r="N136" s="11"/>
      <c r="O136" s="10"/>
      <c r="P136" s="9"/>
      <c r="Q136" s="11"/>
      <c r="R136" s="12"/>
      <c r="S136" s="10"/>
      <c r="T136" s="11"/>
      <c r="U136" s="10"/>
      <c r="V136" s="11"/>
      <c r="W136" s="9"/>
      <c r="X136" s="11"/>
      <c r="Y136" s="10"/>
      <c r="Z136" s="9"/>
      <c r="AA136" s="12"/>
      <c r="AB136" s="10"/>
      <c r="AC136" s="10"/>
      <c r="AD136" s="10"/>
      <c r="AE136" s="10"/>
      <c r="AF136" s="10"/>
      <c r="AG136" s="10"/>
      <c r="AH136" s="9"/>
      <c r="AI136" s="9"/>
      <c r="AJ136" s="9"/>
      <c r="AK136" s="9"/>
      <c r="AL136" s="11"/>
      <c r="AM136" s="12"/>
      <c r="AN136" s="11"/>
      <c r="AO136" s="12"/>
      <c r="AP136" s="11"/>
      <c r="AQ136" s="10"/>
      <c r="AR136" s="10"/>
      <c r="AS136" s="12"/>
      <c r="AT136" s="11"/>
      <c r="AU136" s="10"/>
      <c r="AV136" s="11"/>
      <c r="AW136" s="11"/>
      <c r="AX136" s="10"/>
      <c r="AY136" s="9"/>
      <c r="AZ136" s="11"/>
      <c r="BA136" s="10"/>
      <c r="BB136" s="11"/>
      <c r="BC136" s="11"/>
      <c r="BD136" s="11"/>
      <c r="BE136" s="11"/>
      <c r="BF136" s="10"/>
      <c r="BG136" s="12"/>
      <c r="BH136" s="12"/>
      <c r="BI136" s="10"/>
      <c r="BJ136" s="11"/>
      <c r="BK136" s="10"/>
      <c r="BL136" s="11"/>
      <c r="BM136" s="10"/>
      <c r="BN136" s="11"/>
      <c r="BO136" s="12"/>
      <c r="BP136" s="10"/>
      <c r="BQ136" s="10"/>
      <c r="BR136" s="10"/>
      <c r="BS136" s="10"/>
      <c r="BT136" s="10"/>
      <c r="BU136" s="11"/>
      <c r="BV136" s="11"/>
      <c r="BW136" s="9"/>
      <c r="BX136" s="11"/>
      <c r="BY136" s="11"/>
      <c r="BZ136" s="11"/>
      <c r="CA136" s="11"/>
      <c r="CB136" s="11"/>
      <c r="CC136" s="12"/>
      <c r="CD136" s="10"/>
      <c r="CE136" s="9"/>
      <c r="CF136" s="11"/>
      <c r="CG136" s="10"/>
      <c r="CH136" s="11"/>
      <c r="CI136" s="10"/>
      <c r="CJ136" s="11"/>
      <c r="CK136" s="11"/>
      <c r="CL136" s="9"/>
      <c r="CM136" s="9"/>
    </row>
    <row r="137" spans="1:91" s="4" customFormat="1" x14ac:dyDescent="0.25">
      <c r="A137" s="28">
        <f>COUNTIF($B$6:B137,B137)</f>
        <v>1</v>
      </c>
      <c r="B137" s="25" t="s">
        <v>170</v>
      </c>
      <c r="C137" s="13">
        <v>907125</v>
      </c>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4"/>
      <c r="CM137" s="14"/>
    </row>
    <row r="138" spans="1:91" s="4" customFormat="1" x14ac:dyDescent="0.25">
      <c r="A138" s="28">
        <f>COUNTIF($B$6:B138,B138)</f>
        <v>0</v>
      </c>
      <c r="B138" s="24"/>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row>
    <row r="139" spans="1:91" s="4" customFormat="1" x14ac:dyDescent="0.25">
      <c r="A139" s="28">
        <f>COUNTIF($B$6:B139,B139)</f>
        <v>2</v>
      </c>
      <c r="B139" s="24" t="s">
        <v>153</v>
      </c>
      <c r="C139" s="11">
        <v>-164332</v>
      </c>
      <c r="D139" s="11"/>
      <c r="E139" s="11"/>
      <c r="F139" s="11"/>
      <c r="G139" s="11"/>
      <c r="H139" s="11"/>
      <c r="I139" s="11"/>
      <c r="J139" s="11"/>
      <c r="K139" s="11"/>
      <c r="L139" s="9"/>
      <c r="M139" s="11"/>
      <c r="N139" s="11"/>
      <c r="O139" s="11"/>
      <c r="P139" s="11"/>
      <c r="Q139" s="11"/>
      <c r="R139" s="11"/>
      <c r="S139" s="11"/>
      <c r="T139" s="11"/>
      <c r="U139" s="11"/>
      <c r="V139" s="11"/>
      <c r="W139" s="9"/>
      <c r="X139" s="11"/>
      <c r="Y139" s="11"/>
      <c r="Z139" s="11"/>
      <c r="AA139" s="11"/>
      <c r="AB139" s="11"/>
      <c r="AC139" s="11"/>
      <c r="AD139" s="11"/>
      <c r="AE139" s="11"/>
      <c r="AF139" s="11"/>
      <c r="AG139" s="10"/>
      <c r="AH139" s="9"/>
      <c r="AI139" s="9"/>
      <c r="AJ139" s="9"/>
      <c r="AK139" s="9"/>
      <c r="AL139" s="11"/>
      <c r="AM139" s="11"/>
      <c r="AN139" s="11"/>
      <c r="AO139" s="11"/>
      <c r="AP139" s="11"/>
      <c r="AQ139" s="11"/>
      <c r="AR139" s="11"/>
      <c r="AS139" s="11"/>
      <c r="AT139" s="11"/>
      <c r="AU139" s="11"/>
      <c r="AV139" s="11"/>
      <c r="AW139" s="11"/>
      <c r="AX139" s="11"/>
      <c r="AY139" s="11"/>
      <c r="AZ139" s="11"/>
      <c r="BA139" s="11"/>
      <c r="BB139" s="10"/>
      <c r="BC139" s="11"/>
      <c r="BD139" s="11"/>
      <c r="BE139" s="11"/>
      <c r="BF139" s="11"/>
      <c r="BG139" s="11"/>
      <c r="BH139" s="11"/>
      <c r="BI139" s="11"/>
      <c r="BJ139" s="11"/>
      <c r="BK139" s="11"/>
      <c r="BL139" s="11"/>
      <c r="BM139" s="11"/>
      <c r="BN139" s="11"/>
      <c r="BO139" s="10"/>
      <c r="BP139" s="11"/>
      <c r="BQ139" s="11"/>
      <c r="BR139" s="11"/>
      <c r="BS139" s="11"/>
      <c r="BT139" s="11"/>
      <c r="BU139" s="11"/>
      <c r="BV139" s="9"/>
      <c r="BW139" s="9"/>
      <c r="BX139" s="11"/>
      <c r="BY139" s="11"/>
      <c r="BZ139" s="11"/>
      <c r="CA139" s="9"/>
      <c r="CB139" s="11"/>
      <c r="CC139" s="11"/>
      <c r="CD139" s="11"/>
      <c r="CE139" s="9"/>
      <c r="CF139" s="11"/>
      <c r="CG139" s="11"/>
      <c r="CH139" s="11"/>
      <c r="CI139" s="11"/>
      <c r="CJ139" s="11"/>
      <c r="CK139" s="11"/>
      <c r="CL139" s="9"/>
      <c r="CM139" s="9"/>
    </row>
    <row r="140" spans="1:91" s="4" customFormat="1" x14ac:dyDescent="0.25">
      <c r="A140" s="28">
        <f>COUNTIF($B$6:B140,B140)</f>
        <v>2</v>
      </c>
      <c r="B140" s="24" t="s">
        <v>148</v>
      </c>
      <c r="C140" s="11">
        <v>-277054</v>
      </c>
      <c r="D140" s="11"/>
      <c r="E140" s="11"/>
      <c r="F140" s="11"/>
      <c r="G140" s="11"/>
      <c r="H140" s="11"/>
      <c r="I140" s="11"/>
      <c r="J140" s="11"/>
      <c r="K140" s="11"/>
      <c r="L140" s="9"/>
      <c r="M140" s="11"/>
      <c r="N140" s="11"/>
      <c r="O140" s="11"/>
      <c r="P140" s="11"/>
      <c r="Q140" s="11"/>
      <c r="R140" s="11"/>
      <c r="S140" s="11"/>
      <c r="T140" s="11"/>
      <c r="U140" s="11"/>
      <c r="V140" s="11"/>
      <c r="W140" s="9"/>
      <c r="X140" s="11"/>
      <c r="Y140" s="11"/>
      <c r="Z140" s="11"/>
      <c r="AA140" s="11"/>
      <c r="AB140" s="11"/>
      <c r="AC140" s="11"/>
      <c r="AD140" s="11"/>
      <c r="AE140" s="11"/>
      <c r="AF140" s="11"/>
      <c r="AG140" s="11"/>
      <c r="AH140" s="9"/>
      <c r="AI140" s="9"/>
      <c r="AJ140" s="9"/>
      <c r="AK140" s="9"/>
      <c r="AL140" s="11"/>
      <c r="AM140" s="9"/>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0"/>
      <c r="BV140" s="9"/>
      <c r="BW140" s="9"/>
      <c r="BX140" s="11"/>
      <c r="BY140" s="11"/>
      <c r="BZ140" s="11"/>
      <c r="CA140" s="9"/>
      <c r="CB140" s="11"/>
      <c r="CC140" s="11"/>
      <c r="CD140" s="11"/>
      <c r="CE140" s="9"/>
      <c r="CF140" s="11"/>
      <c r="CG140" s="11"/>
      <c r="CH140" s="11"/>
      <c r="CI140" s="11"/>
      <c r="CJ140" s="11"/>
      <c r="CK140" s="11"/>
      <c r="CL140" s="9"/>
      <c r="CM140" s="9"/>
    </row>
    <row r="141" spans="1:91" s="4" customFormat="1" x14ac:dyDescent="0.25">
      <c r="A141" s="28">
        <f>COUNTIF($B$6:B141,B141)</f>
        <v>1</v>
      </c>
      <c r="B141" s="24" t="s">
        <v>171</v>
      </c>
      <c r="C141" s="11">
        <v>-3624</v>
      </c>
      <c r="D141" s="10"/>
      <c r="E141" s="10"/>
      <c r="F141" s="11"/>
      <c r="G141" s="10"/>
      <c r="H141" s="10"/>
      <c r="I141" s="9"/>
      <c r="J141" s="9"/>
      <c r="K141" s="9"/>
      <c r="L141" s="9"/>
      <c r="M141" s="10"/>
      <c r="N141" s="10"/>
      <c r="O141" s="10"/>
      <c r="P141" s="10"/>
      <c r="Q141" s="10"/>
      <c r="R141" s="10"/>
      <c r="S141" s="10"/>
      <c r="T141" s="10"/>
      <c r="U141" s="10"/>
      <c r="V141" s="10"/>
      <c r="W141" s="9"/>
      <c r="X141" s="10"/>
      <c r="Y141" s="10"/>
      <c r="Z141" s="10"/>
      <c r="AA141" s="10"/>
      <c r="AB141" s="10"/>
      <c r="AC141" s="10"/>
      <c r="AD141" s="10"/>
      <c r="AE141" s="10"/>
      <c r="AF141" s="10"/>
      <c r="AG141" s="10"/>
      <c r="AH141" s="9"/>
      <c r="AI141" s="9"/>
      <c r="AJ141" s="9"/>
      <c r="AK141" s="9"/>
      <c r="AL141" s="10"/>
      <c r="AM141" s="9"/>
      <c r="AN141" s="10"/>
      <c r="AO141" s="10"/>
      <c r="AP141" s="10"/>
      <c r="AQ141" s="10"/>
      <c r="AR141" s="9"/>
      <c r="AS141" s="10"/>
      <c r="AT141" s="10"/>
      <c r="AU141" s="10"/>
      <c r="AV141" s="10"/>
      <c r="AW141" s="10"/>
      <c r="AX141" s="10"/>
      <c r="AY141" s="10"/>
      <c r="AZ141" s="10"/>
      <c r="BA141" s="10"/>
      <c r="BB141" s="11"/>
      <c r="BC141" s="10"/>
      <c r="BD141" s="10"/>
      <c r="BE141" s="10"/>
      <c r="BF141" s="10"/>
      <c r="BG141" s="10"/>
      <c r="BH141" s="10"/>
      <c r="BI141" s="10"/>
      <c r="BJ141" s="10"/>
      <c r="BK141" s="10"/>
      <c r="BL141" s="10"/>
      <c r="BM141" s="10"/>
      <c r="BN141" s="10"/>
      <c r="BO141" s="10"/>
      <c r="BP141" s="10"/>
      <c r="BQ141" s="10"/>
      <c r="BR141" s="10"/>
      <c r="BS141" s="10"/>
      <c r="BT141" s="10"/>
      <c r="BU141" s="10"/>
      <c r="BV141" s="9"/>
      <c r="BW141" s="9"/>
      <c r="BX141" s="10"/>
      <c r="BY141" s="10"/>
      <c r="BZ141" s="10"/>
      <c r="CA141" s="9"/>
      <c r="CB141" s="10"/>
      <c r="CC141" s="10"/>
      <c r="CD141" s="10"/>
      <c r="CE141" s="9"/>
      <c r="CF141" s="10"/>
      <c r="CG141" s="10"/>
      <c r="CH141" s="10"/>
      <c r="CI141" s="10"/>
      <c r="CJ141" s="10"/>
      <c r="CK141" s="10"/>
      <c r="CL141" s="9"/>
      <c r="CM141" s="9"/>
    </row>
    <row r="142" spans="1:91" s="4" customFormat="1" x14ac:dyDescent="0.25">
      <c r="A142" s="28">
        <f>COUNTIF($B$6:B142,B142)</f>
        <v>2</v>
      </c>
      <c r="B142" s="24" t="s">
        <v>150</v>
      </c>
      <c r="C142" s="11">
        <v>-37714</v>
      </c>
      <c r="D142" s="11"/>
      <c r="E142" s="11"/>
      <c r="F142" s="11"/>
      <c r="G142" s="11"/>
      <c r="H142" s="11"/>
      <c r="I142" s="11"/>
      <c r="J142" s="11"/>
      <c r="K142" s="11"/>
      <c r="L142" s="9"/>
      <c r="M142" s="11"/>
      <c r="N142" s="11"/>
      <c r="O142" s="11"/>
      <c r="P142" s="11"/>
      <c r="Q142" s="11"/>
      <c r="R142" s="11"/>
      <c r="S142" s="11"/>
      <c r="T142" s="11"/>
      <c r="U142" s="11"/>
      <c r="V142" s="11"/>
      <c r="W142" s="9"/>
      <c r="X142" s="11"/>
      <c r="Y142" s="11"/>
      <c r="Z142" s="11"/>
      <c r="AA142" s="11"/>
      <c r="AB142" s="11"/>
      <c r="AC142" s="11"/>
      <c r="AD142" s="11"/>
      <c r="AE142" s="11"/>
      <c r="AF142" s="11"/>
      <c r="AG142" s="11"/>
      <c r="AH142" s="9"/>
      <c r="AI142" s="9"/>
      <c r="AJ142" s="9"/>
      <c r="AK142" s="9"/>
      <c r="AL142" s="11"/>
      <c r="AM142" s="9"/>
      <c r="AN142" s="11"/>
      <c r="AO142" s="9"/>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9"/>
      <c r="BW142" s="9"/>
      <c r="BX142" s="11"/>
      <c r="BY142" s="11"/>
      <c r="BZ142" s="11"/>
      <c r="CA142" s="9"/>
      <c r="CB142" s="11"/>
      <c r="CC142" s="11"/>
      <c r="CD142" s="11"/>
      <c r="CE142" s="9"/>
      <c r="CF142" s="11"/>
      <c r="CG142" s="11"/>
      <c r="CH142" s="11"/>
      <c r="CI142" s="11"/>
      <c r="CJ142" s="11"/>
      <c r="CK142" s="11"/>
      <c r="CL142" s="9"/>
      <c r="CM142" s="9"/>
    </row>
    <row r="143" spans="1:91" s="4" customFormat="1" x14ac:dyDescent="0.25">
      <c r="A143" s="28">
        <f>COUNTIF($B$6:B143,B143)</f>
        <v>2</v>
      </c>
      <c r="B143" s="24" t="s">
        <v>158</v>
      </c>
      <c r="C143" s="11">
        <v>-98064</v>
      </c>
      <c r="D143" s="11"/>
      <c r="E143" s="11"/>
      <c r="F143" s="9"/>
      <c r="G143" s="11"/>
      <c r="H143" s="11"/>
      <c r="I143" s="9"/>
      <c r="J143" s="11"/>
      <c r="K143" s="11"/>
      <c r="L143" s="9"/>
      <c r="M143" s="11"/>
      <c r="N143" s="11"/>
      <c r="O143" s="9"/>
      <c r="P143" s="11"/>
      <c r="Q143" s="11"/>
      <c r="R143" s="11"/>
      <c r="S143" s="11"/>
      <c r="T143" s="11"/>
      <c r="U143" s="9"/>
      <c r="V143" s="11"/>
      <c r="W143" s="9"/>
      <c r="X143" s="9"/>
      <c r="Y143" s="11"/>
      <c r="Z143" s="11"/>
      <c r="AA143" s="11"/>
      <c r="AB143" s="11"/>
      <c r="AC143" s="11"/>
      <c r="AD143" s="11"/>
      <c r="AE143" s="9"/>
      <c r="AF143" s="11"/>
      <c r="AG143" s="11"/>
      <c r="AH143" s="9"/>
      <c r="AI143" s="9"/>
      <c r="AJ143" s="9"/>
      <c r="AK143" s="9"/>
      <c r="AL143" s="9"/>
      <c r="AM143" s="9"/>
      <c r="AN143" s="9"/>
      <c r="AO143" s="11"/>
      <c r="AP143" s="11"/>
      <c r="AQ143" s="11"/>
      <c r="AR143" s="9"/>
      <c r="AS143" s="9"/>
      <c r="AT143" s="11"/>
      <c r="AU143" s="11"/>
      <c r="AV143" s="9"/>
      <c r="AW143" s="9"/>
      <c r="AX143" s="11"/>
      <c r="AY143" s="9"/>
      <c r="AZ143" s="11"/>
      <c r="BA143" s="9"/>
      <c r="BB143" s="11"/>
      <c r="BC143" s="11"/>
      <c r="BD143" s="11"/>
      <c r="BE143" s="11"/>
      <c r="BF143" s="11"/>
      <c r="BG143" s="11"/>
      <c r="BH143" s="11"/>
      <c r="BI143" s="10"/>
      <c r="BJ143" s="11"/>
      <c r="BK143" s="9"/>
      <c r="BL143" s="11"/>
      <c r="BM143" s="11"/>
      <c r="BN143" s="11"/>
      <c r="BO143" s="9"/>
      <c r="BP143" s="11"/>
      <c r="BQ143" s="11"/>
      <c r="BR143" s="11"/>
      <c r="BS143" s="11"/>
      <c r="BT143" s="11"/>
      <c r="BU143" s="11"/>
      <c r="BV143" s="9"/>
      <c r="BW143" s="9"/>
      <c r="BX143" s="11"/>
      <c r="BY143" s="11"/>
      <c r="BZ143" s="11"/>
      <c r="CA143" s="9"/>
      <c r="CB143" s="11"/>
      <c r="CC143" s="11"/>
      <c r="CD143" s="9"/>
      <c r="CE143" s="9"/>
      <c r="CF143" s="11"/>
      <c r="CG143" s="11"/>
      <c r="CH143" s="11"/>
      <c r="CI143" s="9"/>
      <c r="CJ143" s="9"/>
      <c r="CK143" s="11"/>
      <c r="CL143" s="9"/>
      <c r="CM143" s="9"/>
    </row>
    <row r="144" spans="1:91" s="4" customFormat="1" x14ac:dyDescent="0.25">
      <c r="A144" s="28">
        <f>COUNTIF($B$6:B144,B144)</f>
        <v>1</v>
      </c>
      <c r="B144" s="25" t="s">
        <v>172</v>
      </c>
      <c r="C144" s="13">
        <v>-736546</v>
      </c>
      <c r="D144" s="13"/>
      <c r="E144" s="13"/>
      <c r="F144" s="13"/>
      <c r="G144" s="13"/>
      <c r="H144" s="13"/>
      <c r="I144" s="13"/>
      <c r="J144" s="13"/>
      <c r="K144" s="13"/>
      <c r="L144" s="14"/>
      <c r="M144" s="13"/>
      <c r="N144" s="13"/>
      <c r="O144" s="13"/>
      <c r="P144" s="13"/>
      <c r="Q144" s="13"/>
      <c r="R144" s="13"/>
      <c r="S144" s="13"/>
      <c r="T144" s="13"/>
      <c r="U144" s="13"/>
      <c r="V144" s="13"/>
      <c r="W144" s="14"/>
      <c r="X144" s="13"/>
      <c r="Y144" s="13"/>
      <c r="Z144" s="13"/>
      <c r="AA144" s="13"/>
      <c r="AB144" s="13"/>
      <c r="AC144" s="13"/>
      <c r="AD144" s="13"/>
      <c r="AE144" s="13"/>
      <c r="AF144" s="13"/>
      <c r="AG144" s="13"/>
      <c r="AH144" s="13"/>
      <c r="AI144" s="13"/>
      <c r="AJ144" s="13"/>
      <c r="AK144" s="14"/>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4"/>
      <c r="BW144" s="14"/>
      <c r="BX144" s="13"/>
      <c r="BY144" s="13"/>
      <c r="BZ144" s="13"/>
      <c r="CA144" s="13"/>
      <c r="CB144" s="13"/>
      <c r="CC144" s="13"/>
      <c r="CD144" s="13"/>
      <c r="CE144" s="13"/>
      <c r="CF144" s="13"/>
      <c r="CG144" s="13"/>
      <c r="CH144" s="13"/>
      <c r="CI144" s="13"/>
      <c r="CJ144" s="13"/>
      <c r="CK144" s="13"/>
      <c r="CL144" s="14"/>
      <c r="CM144" s="14"/>
    </row>
    <row r="145" spans="1:91" s="4" customFormat="1" ht="30" x14ac:dyDescent="0.25">
      <c r="A145" s="28">
        <f>COUNTIF($B$6:B145,B145)</f>
        <v>1</v>
      </c>
      <c r="B145" s="24" t="s">
        <v>173</v>
      </c>
      <c r="C145" s="11">
        <v>-135348</v>
      </c>
      <c r="D145" s="9"/>
      <c r="E145" s="9"/>
      <c r="F145" s="9"/>
      <c r="G145" s="9"/>
      <c r="H145" s="9"/>
      <c r="I145" s="9"/>
      <c r="J145" s="9"/>
      <c r="K145" s="9"/>
      <c r="L145" s="9"/>
      <c r="M145" s="9"/>
      <c r="N145" s="9"/>
      <c r="O145" s="9"/>
      <c r="P145" s="9"/>
      <c r="Q145" s="9"/>
      <c r="R145" s="9"/>
      <c r="S145" s="9"/>
      <c r="T145" s="9"/>
      <c r="U145" s="9"/>
      <c r="V145" s="9"/>
      <c r="W145" s="10"/>
      <c r="X145" s="9"/>
      <c r="Y145" s="9"/>
      <c r="Z145" s="9"/>
      <c r="AA145" s="9"/>
      <c r="AB145" s="9"/>
      <c r="AC145" s="9"/>
      <c r="AD145" s="9"/>
      <c r="AE145" s="9"/>
      <c r="AF145" s="9"/>
      <c r="AG145" s="9"/>
      <c r="AH145" s="11"/>
      <c r="AI145" s="11"/>
      <c r="AJ145" s="11"/>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10"/>
      <c r="BX145" s="9"/>
      <c r="BY145" s="9"/>
      <c r="BZ145" s="9"/>
      <c r="CA145" s="11"/>
      <c r="CB145" s="9"/>
      <c r="CC145" s="9"/>
      <c r="CD145" s="9"/>
      <c r="CE145" s="11"/>
      <c r="CF145" s="9"/>
      <c r="CG145" s="9"/>
      <c r="CH145" s="9"/>
      <c r="CI145" s="9"/>
      <c r="CJ145" s="9"/>
      <c r="CK145" s="9"/>
      <c r="CL145" s="9"/>
      <c r="CM145" s="9"/>
    </row>
    <row r="146" spans="1:91" s="4" customFormat="1" x14ac:dyDescent="0.25">
      <c r="A146" s="28">
        <f>COUNTIF($B$6:B146,B146)</f>
        <v>0</v>
      </c>
      <c r="B146" s="24"/>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row>
    <row r="147" spans="1:91" s="4" customFormat="1" x14ac:dyDescent="0.25">
      <c r="A147" s="28">
        <f>COUNTIF($B$6:B147,B147)</f>
        <v>2</v>
      </c>
      <c r="B147" s="24" t="s">
        <v>141</v>
      </c>
      <c r="C147" s="11">
        <v>-24657</v>
      </c>
      <c r="D147" s="11"/>
      <c r="E147" s="10"/>
      <c r="F147" s="11"/>
      <c r="G147" s="11"/>
      <c r="H147" s="10"/>
      <c r="I147" s="11"/>
      <c r="J147" s="11"/>
      <c r="K147" s="10"/>
      <c r="L147" s="11"/>
      <c r="M147" s="10"/>
      <c r="N147" s="10"/>
      <c r="O147" s="11"/>
      <c r="P147" s="11"/>
      <c r="Q147" s="10"/>
      <c r="R147" s="10"/>
      <c r="S147" s="11"/>
      <c r="T147" s="11"/>
      <c r="U147" s="11"/>
      <c r="V147" s="10"/>
      <c r="W147" s="10"/>
      <c r="X147" s="11"/>
      <c r="Y147" s="11"/>
      <c r="Z147" s="11"/>
      <c r="AA147" s="10"/>
      <c r="AB147" s="10"/>
      <c r="AC147" s="10"/>
      <c r="AD147" s="10"/>
      <c r="AE147" s="11"/>
      <c r="AF147" s="10"/>
      <c r="AG147" s="11"/>
      <c r="AH147" s="11"/>
      <c r="AI147" s="11"/>
      <c r="AJ147" s="11"/>
      <c r="AK147" s="10"/>
      <c r="AL147" s="10"/>
      <c r="AM147" s="10"/>
      <c r="AN147" s="10"/>
      <c r="AO147" s="11"/>
      <c r="AP147" s="11"/>
      <c r="AQ147" s="10"/>
      <c r="AR147" s="11"/>
      <c r="AS147" s="10"/>
      <c r="AT147" s="10"/>
      <c r="AU147" s="11"/>
      <c r="AV147" s="11"/>
      <c r="AW147" s="10"/>
      <c r="AX147" s="11"/>
      <c r="AY147" s="11"/>
      <c r="AZ147" s="10"/>
      <c r="BA147" s="10"/>
      <c r="BB147" s="11"/>
      <c r="BC147" s="10"/>
      <c r="BD147" s="10"/>
      <c r="BE147" s="11"/>
      <c r="BF147" s="11"/>
      <c r="BG147" s="10"/>
      <c r="BH147" s="10"/>
      <c r="BI147" s="11"/>
      <c r="BJ147" s="10"/>
      <c r="BK147" s="10"/>
      <c r="BL147" s="10"/>
      <c r="BM147" s="11"/>
      <c r="BN147" s="11"/>
      <c r="BO147" s="11"/>
      <c r="BP147" s="10"/>
      <c r="BQ147" s="10"/>
      <c r="BR147" s="11"/>
      <c r="BS147" s="10"/>
      <c r="BT147" s="10"/>
      <c r="BU147" s="10"/>
      <c r="BV147" s="11"/>
      <c r="BW147" s="11"/>
      <c r="BX147" s="11"/>
      <c r="BY147" s="11"/>
      <c r="BZ147" s="11"/>
      <c r="CA147" s="11"/>
      <c r="CB147" s="10"/>
      <c r="CC147" s="10"/>
      <c r="CD147" s="11"/>
      <c r="CE147" s="10"/>
      <c r="CF147" s="10"/>
      <c r="CG147" s="11"/>
      <c r="CH147" s="11"/>
      <c r="CI147" s="11"/>
      <c r="CJ147" s="10"/>
      <c r="CK147" s="10"/>
      <c r="CL147" s="9"/>
      <c r="CM147" s="9"/>
    </row>
    <row r="148" spans="1:91" s="4" customFormat="1" x14ac:dyDescent="0.25">
      <c r="A148" s="28">
        <f>COUNTIF($B$6:B148,B148)</f>
        <v>1</v>
      </c>
      <c r="B148" s="24" t="s">
        <v>174</v>
      </c>
      <c r="C148" s="10">
        <v>82451</v>
      </c>
      <c r="D148" s="10"/>
      <c r="E148" s="10"/>
      <c r="F148" s="10"/>
      <c r="G148" s="11"/>
      <c r="H148" s="10"/>
      <c r="I148" s="11"/>
      <c r="J148" s="11"/>
      <c r="K148" s="10"/>
      <c r="L148" s="10"/>
      <c r="M148" s="11"/>
      <c r="N148" s="10"/>
      <c r="O148" s="11"/>
      <c r="P148" s="10"/>
      <c r="Q148" s="10"/>
      <c r="R148" s="10"/>
      <c r="S148" s="11"/>
      <c r="T148" s="10"/>
      <c r="U148" s="11"/>
      <c r="V148" s="10"/>
      <c r="W148" s="10"/>
      <c r="X148" s="10"/>
      <c r="Y148" s="10"/>
      <c r="Z148" s="10"/>
      <c r="AA148" s="10"/>
      <c r="AB148" s="10"/>
      <c r="AC148" s="10"/>
      <c r="AD148" s="10"/>
      <c r="AE148" s="10"/>
      <c r="AF148" s="10"/>
      <c r="AG148" s="10"/>
      <c r="AH148" s="11"/>
      <c r="AI148" s="10"/>
      <c r="AJ148" s="11"/>
      <c r="AK148" s="10"/>
      <c r="AL148" s="10"/>
      <c r="AM148" s="11"/>
      <c r="AN148" s="10"/>
      <c r="AO148" s="10"/>
      <c r="AP148" s="11"/>
      <c r="AQ148" s="10"/>
      <c r="AR148" s="11"/>
      <c r="AS148" s="10"/>
      <c r="AT148" s="11"/>
      <c r="AU148" s="11"/>
      <c r="AV148" s="10"/>
      <c r="AW148" s="11"/>
      <c r="AX148" s="10"/>
      <c r="AY148" s="11"/>
      <c r="AZ148" s="10"/>
      <c r="BA148" s="10"/>
      <c r="BB148" s="10"/>
      <c r="BC148" s="10"/>
      <c r="BD148" s="10"/>
      <c r="BE148" s="11"/>
      <c r="BF148" s="10"/>
      <c r="BG148" s="11"/>
      <c r="BH148" s="11"/>
      <c r="BI148" s="10"/>
      <c r="BJ148" s="10"/>
      <c r="BK148" s="10"/>
      <c r="BL148" s="10"/>
      <c r="BM148" s="10"/>
      <c r="BN148" s="10"/>
      <c r="BO148" s="10"/>
      <c r="BP148" s="10"/>
      <c r="BQ148" s="10"/>
      <c r="BR148" s="10"/>
      <c r="BS148" s="10"/>
      <c r="BT148" s="11"/>
      <c r="BU148" s="10"/>
      <c r="BV148" s="11"/>
      <c r="BW148" s="11"/>
      <c r="BX148" s="10"/>
      <c r="BY148" s="10"/>
      <c r="BZ148" s="11"/>
      <c r="CA148" s="11"/>
      <c r="CB148" s="11"/>
      <c r="CC148" s="11"/>
      <c r="CD148" s="11"/>
      <c r="CE148" s="10"/>
      <c r="CF148" s="11"/>
      <c r="CG148" s="10"/>
      <c r="CH148" s="11"/>
      <c r="CI148" s="11"/>
      <c r="CJ148" s="10"/>
      <c r="CK148" s="11"/>
      <c r="CL148" s="9"/>
      <c r="CM148" s="9"/>
    </row>
    <row r="149" spans="1:91" s="4" customFormat="1" x14ac:dyDescent="0.25">
      <c r="A149" s="28">
        <f>COUNTIF($B$6:B149,B149)</f>
        <v>1</v>
      </c>
      <c r="B149" s="24" t="s">
        <v>175</v>
      </c>
      <c r="C149" s="9">
        <v>0</v>
      </c>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row>
    <row r="150" spans="1:91" s="4" customFormat="1" x14ac:dyDescent="0.25">
      <c r="A150" s="28">
        <f>COUNTIF($B$6:B150,B150)</f>
        <v>1</v>
      </c>
      <c r="B150" s="25" t="s">
        <v>176</v>
      </c>
      <c r="C150" s="13">
        <v>57794</v>
      </c>
      <c r="D150" s="13"/>
      <c r="E150" s="13"/>
      <c r="F150" s="14"/>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4"/>
      <c r="CM150" s="14"/>
    </row>
    <row r="151" spans="1:91" s="4" customFormat="1" x14ac:dyDescent="0.25">
      <c r="A151" s="28">
        <f>COUNTIF($B$6:B151,B151)</f>
        <v>1</v>
      </c>
      <c r="B151" s="25" t="s">
        <v>177</v>
      </c>
      <c r="C151" s="13">
        <v>942522</v>
      </c>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4"/>
      <c r="CM151" s="14"/>
    </row>
    <row r="152" spans="1:91" s="4" customFormat="1" x14ac:dyDescent="0.25">
      <c r="A152" s="28">
        <f>COUNTIF($B$6:B152,B152)</f>
        <v>0</v>
      </c>
      <c r="B152" s="24"/>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row>
    <row r="153" spans="1:91" s="4" customFormat="1" x14ac:dyDescent="0.25">
      <c r="A153" s="28">
        <f>COUNTIF($B$6:B153,B153)</f>
        <v>1</v>
      </c>
      <c r="B153" s="25" t="s">
        <v>178</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row>
    <row r="154" spans="1:91" s="4" customFormat="1" x14ac:dyDescent="0.25">
      <c r="A154" s="28">
        <f>COUNTIF($B$6:B154,B154)</f>
        <v>1</v>
      </c>
      <c r="B154" s="24" t="s">
        <v>179</v>
      </c>
      <c r="C154" s="11">
        <v>-254764</v>
      </c>
      <c r="D154" s="9"/>
      <c r="E154" s="9"/>
      <c r="F154" s="9"/>
      <c r="G154" s="9"/>
      <c r="H154" s="9"/>
      <c r="I154" s="9"/>
      <c r="J154" s="9"/>
      <c r="K154" s="9"/>
      <c r="L154" s="9"/>
      <c r="M154" s="9"/>
      <c r="N154" s="9"/>
      <c r="O154" s="9"/>
      <c r="P154" s="10"/>
      <c r="Q154" s="9"/>
      <c r="R154" s="9"/>
      <c r="S154" s="11"/>
      <c r="T154" s="9"/>
      <c r="U154" s="11"/>
      <c r="V154" s="9"/>
      <c r="W154" s="9"/>
      <c r="X154" s="9"/>
      <c r="Y154" s="9"/>
      <c r="Z154" s="11"/>
      <c r="AA154" s="9"/>
      <c r="AB154" s="9"/>
      <c r="AC154" s="9"/>
      <c r="AD154" s="9"/>
      <c r="AE154" s="9"/>
      <c r="AF154" s="10"/>
      <c r="AG154" s="9"/>
      <c r="AH154" s="9"/>
      <c r="AI154" s="9"/>
      <c r="AJ154" s="9"/>
      <c r="AK154" s="9"/>
      <c r="AL154" s="9"/>
      <c r="AM154" s="9"/>
      <c r="AN154" s="9"/>
      <c r="AO154" s="9"/>
      <c r="AP154" s="9"/>
      <c r="AQ154" s="11"/>
      <c r="AR154" s="9"/>
      <c r="AS154" s="10"/>
      <c r="AT154" s="10"/>
      <c r="AU154" s="9"/>
      <c r="AV154" s="9"/>
      <c r="AW154" s="9"/>
      <c r="AX154" s="11"/>
      <c r="AY154" s="9"/>
      <c r="AZ154" s="9"/>
      <c r="BA154" s="9"/>
      <c r="BB154" s="9"/>
      <c r="BC154" s="9"/>
      <c r="BD154" s="9"/>
      <c r="BE154" s="9"/>
      <c r="BF154" s="9"/>
      <c r="BG154" s="9"/>
      <c r="BH154" s="11"/>
      <c r="BI154" s="9"/>
      <c r="BJ154" s="9"/>
      <c r="BK154" s="9"/>
      <c r="BL154" s="11"/>
      <c r="BM154" s="9"/>
      <c r="BN154" s="9"/>
      <c r="BO154" s="9"/>
      <c r="BP154" s="11"/>
      <c r="BQ154" s="9"/>
      <c r="BR154" s="9"/>
      <c r="BS154" s="9"/>
      <c r="BT154" s="9"/>
      <c r="BU154" s="11"/>
      <c r="BV154" s="9"/>
      <c r="BW154" s="9"/>
      <c r="BX154" s="9"/>
      <c r="BY154" s="11"/>
      <c r="BZ154" s="9"/>
      <c r="CA154" s="9"/>
      <c r="CB154" s="9"/>
      <c r="CC154" s="9"/>
      <c r="CD154" s="9"/>
      <c r="CE154" s="9"/>
      <c r="CF154" s="9"/>
      <c r="CG154" s="9"/>
      <c r="CH154" s="9"/>
      <c r="CI154" s="9"/>
      <c r="CJ154" s="9"/>
      <c r="CK154" s="9"/>
      <c r="CL154" s="9"/>
      <c r="CM154" s="9"/>
    </row>
    <row r="155" spans="1:91" s="4" customFormat="1" x14ac:dyDescent="0.25">
      <c r="A155" s="28">
        <f>COUNTIF($B$6:B155,B155)</f>
        <v>1</v>
      </c>
      <c r="B155" s="24" t="s">
        <v>180</v>
      </c>
      <c r="C155" s="12">
        <v>-697</v>
      </c>
      <c r="D155" s="9"/>
      <c r="E155" s="9"/>
      <c r="F155" s="9"/>
      <c r="G155" s="9"/>
      <c r="H155" s="9"/>
      <c r="I155" s="9"/>
      <c r="J155" s="9"/>
      <c r="K155" s="9"/>
      <c r="L155" s="9"/>
      <c r="M155" s="9"/>
      <c r="N155" s="9"/>
      <c r="O155" s="9"/>
      <c r="P155" s="9"/>
      <c r="Q155" s="9"/>
      <c r="R155" s="9"/>
      <c r="S155" s="9"/>
      <c r="T155" s="9"/>
      <c r="U155" s="11"/>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11"/>
      <c r="AT155" s="9"/>
      <c r="AU155" s="9"/>
      <c r="AV155" s="9"/>
      <c r="AW155" s="9"/>
      <c r="AX155" s="9"/>
      <c r="AY155" s="9"/>
      <c r="AZ155" s="9"/>
      <c r="BA155" s="9"/>
      <c r="BB155" s="9"/>
      <c r="BC155" s="9"/>
      <c r="BD155" s="9"/>
      <c r="BE155" s="9"/>
      <c r="BF155" s="9"/>
      <c r="BG155" s="9"/>
      <c r="BH155" s="11"/>
      <c r="BI155" s="9"/>
      <c r="BJ155" s="9"/>
      <c r="BK155" s="9"/>
      <c r="BL155" s="11"/>
      <c r="BM155" s="9"/>
      <c r="BN155" s="9"/>
      <c r="BO155" s="9"/>
      <c r="BP155" s="12"/>
      <c r="BQ155" s="9"/>
      <c r="BR155" s="9"/>
      <c r="BS155" s="9"/>
      <c r="BT155" s="9"/>
      <c r="BU155" s="9"/>
      <c r="BV155" s="9"/>
      <c r="BW155" s="9"/>
      <c r="BX155" s="12"/>
      <c r="BY155" s="9"/>
      <c r="BZ155" s="9"/>
      <c r="CA155" s="9"/>
      <c r="CB155" s="9"/>
      <c r="CC155" s="10"/>
      <c r="CD155" s="9"/>
      <c r="CE155" s="9"/>
      <c r="CF155" s="9"/>
      <c r="CG155" s="9"/>
      <c r="CH155" s="9"/>
      <c r="CI155" s="9"/>
      <c r="CJ155" s="9"/>
      <c r="CK155" s="9"/>
      <c r="CL155" s="9"/>
      <c r="CM155" s="9"/>
    </row>
    <row r="156" spans="1:91" s="4" customFormat="1" x14ac:dyDescent="0.25">
      <c r="A156" s="28">
        <f>COUNTIF($B$6:B156,B156)</f>
        <v>1</v>
      </c>
      <c r="B156" s="24" t="s">
        <v>181</v>
      </c>
      <c r="C156" s="11">
        <v>-3295</v>
      </c>
      <c r="D156" s="9"/>
      <c r="E156" s="9"/>
      <c r="F156" s="9"/>
      <c r="G156" s="9"/>
      <c r="H156" s="9"/>
      <c r="I156" s="9"/>
      <c r="J156" s="9"/>
      <c r="K156" s="9"/>
      <c r="L156" s="9"/>
      <c r="M156" s="11"/>
      <c r="N156" s="9"/>
      <c r="O156" s="9"/>
      <c r="P156" s="9"/>
      <c r="Q156" s="9"/>
      <c r="R156" s="9"/>
      <c r="S156" s="9"/>
      <c r="T156" s="9"/>
      <c r="U156" s="9"/>
      <c r="V156" s="9"/>
      <c r="W156" s="9"/>
      <c r="X156" s="9"/>
      <c r="Y156" s="9"/>
      <c r="Z156" s="9"/>
      <c r="AA156" s="11"/>
      <c r="AB156" s="9"/>
      <c r="AC156" s="9"/>
      <c r="AD156" s="9"/>
      <c r="AE156" s="9"/>
      <c r="AF156" s="9"/>
      <c r="AG156" s="9"/>
      <c r="AH156" s="9"/>
      <c r="AI156" s="9"/>
      <c r="AJ156" s="9"/>
      <c r="AK156" s="9"/>
      <c r="AL156" s="9"/>
      <c r="AM156" s="11"/>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11"/>
      <c r="BS156" s="9"/>
      <c r="BT156" s="9"/>
      <c r="BU156" s="9"/>
      <c r="BV156" s="9"/>
      <c r="BW156" s="9"/>
      <c r="BX156" s="9"/>
      <c r="BY156" s="9"/>
      <c r="BZ156" s="9"/>
      <c r="CA156" s="9"/>
      <c r="CB156" s="11"/>
      <c r="CC156" s="9"/>
      <c r="CD156" s="9"/>
      <c r="CE156" s="9"/>
      <c r="CF156" s="9"/>
      <c r="CG156" s="9"/>
      <c r="CH156" s="9"/>
      <c r="CI156" s="9"/>
      <c r="CJ156" s="9"/>
      <c r="CK156" s="9"/>
      <c r="CL156" s="9"/>
      <c r="CM156" s="9"/>
    </row>
    <row r="157" spans="1:91" s="4" customFormat="1" x14ac:dyDescent="0.25">
      <c r="A157" s="28">
        <f>COUNTIF($B$6:B157,B157)</f>
        <v>1</v>
      </c>
      <c r="B157" s="24" t="s">
        <v>182</v>
      </c>
      <c r="C157" s="11">
        <v>-187810</v>
      </c>
      <c r="D157" s="11"/>
      <c r="E157" s="11"/>
      <c r="F157" s="11"/>
      <c r="G157" s="11"/>
      <c r="H157" s="9"/>
      <c r="I157" s="9"/>
      <c r="J157" s="9"/>
      <c r="K157" s="11"/>
      <c r="L157" s="9"/>
      <c r="M157" s="11"/>
      <c r="N157" s="9"/>
      <c r="O157" s="9"/>
      <c r="P157" s="9"/>
      <c r="Q157" s="9"/>
      <c r="R157" s="9"/>
      <c r="S157" s="9"/>
      <c r="T157" s="9"/>
      <c r="U157" s="11"/>
      <c r="V157" s="9"/>
      <c r="W157" s="9"/>
      <c r="X157" s="11"/>
      <c r="Y157" s="11"/>
      <c r="Z157" s="11"/>
      <c r="AA157" s="11"/>
      <c r="AB157" s="11"/>
      <c r="AC157" s="11"/>
      <c r="AD157" s="11"/>
      <c r="AE157" s="11"/>
      <c r="AF157" s="11"/>
      <c r="AG157" s="9"/>
      <c r="AH157" s="9"/>
      <c r="AI157" s="9"/>
      <c r="AJ157" s="9"/>
      <c r="AK157" s="9"/>
      <c r="AL157" s="11"/>
      <c r="AM157" s="11"/>
      <c r="AN157" s="9"/>
      <c r="AO157" s="9"/>
      <c r="AP157" s="11"/>
      <c r="AQ157" s="9"/>
      <c r="AR157" s="11"/>
      <c r="AS157" s="9"/>
      <c r="AT157" s="11"/>
      <c r="AU157" s="9"/>
      <c r="AV157" s="9"/>
      <c r="AW157" s="9"/>
      <c r="AX157" s="11"/>
      <c r="AY157" s="9"/>
      <c r="AZ157" s="11"/>
      <c r="BA157" s="9"/>
      <c r="BB157" s="11"/>
      <c r="BC157" s="11"/>
      <c r="BD157" s="9"/>
      <c r="BE157" s="11"/>
      <c r="BF157" s="11"/>
      <c r="BG157" s="11"/>
      <c r="BH157" s="11"/>
      <c r="BI157" s="11"/>
      <c r="BJ157" s="11"/>
      <c r="BK157" s="9"/>
      <c r="BL157" s="9"/>
      <c r="BM157" s="9"/>
      <c r="BN157" s="11"/>
      <c r="BO157" s="9"/>
      <c r="BP157" s="11"/>
      <c r="BQ157" s="9"/>
      <c r="BR157" s="11"/>
      <c r="BS157" s="9"/>
      <c r="BT157" s="11"/>
      <c r="BU157" s="11"/>
      <c r="BV157" s="11"/>
      <c r="BW157" s="9"/>
      <c r="BX157" s="9"/>
      <c r="BY157" s="9"/>
      <c r="BZ157" s="11"/>
      <c r="CA157" s="11"/>
      <c r="CB157" s="11"/>
      <c r="CC157" s="11"/>
      <c r="CD157" s="9"/>
      <c r="CE157" s="9"/>
      <c r="CF157" s="9"/>
      <c r="CG157" s="11"/>
      <c r="CH157" s="11"/>
      <c r="CI157" s="11"/>
      <c r="CJ157" s="11"/>
      <c r="CK157" s="9"/>
      <c r="CL157" s="9"/>
      <c r="CM157" s="9"/>
    </row>
    <row r="158" spans="1:91" s="4" customFormat="1" x14ac:dyDescent="0.25">
      <c r="A158" s="28">
        <f>COUNTIF($B$6:B158,B158)</f>
        <v>1</v>
      </c>
      <c r="B158" s="24" t="s">
        <v>39</v>
      </c>
      <c r="C158" s="11">
        <v>-325173</v>
      </c>
      <c r="D158" s="11"/>
      <c r="E158" s="10"/>
      <c r="F158" s="11"/>
      <c r="G158" s="11"/>
      <c r="H158" s="9"/>
      <c r="I158" s="10"/>
      <c r="J158" s="11"/>
      <c r="K158" s="11"/>
      <c r="L158" s="11"/>
      <c r="M158" s="11"/>
      <c r="N158" s="9"/>
      <c r="O158" s="11"/>
      <c r="P158" s="11"/>
      <c r="Q158" s="9"/>
      <c r="R158" s="11"/>
      <c r="S158" s="11"/>
      <c r="T158" s="11"/>
      <c r="U158" s="11"/>
      <c r="V158" s="10"/>
      <c r="W158" s="9"/>
      <c r="X158" s="9"/>
      <c r="Y158" s="9"/>
      <c r="Z158" s="11"/>
      <c r="AA158" s="11"/>
      <c r="AB158" s="11"/>
      <c r="AC158" s="11"/>
      <c r="AD158" s="11"/>
      <c r="AE158" s="11"/>
      <c r="AF158" s="11"/>
      <c r="AG158" s="9"/>
      <c r="AH158" s="9"/>
      <c r="AI158" s="11"/>
      <c r="AJ158" s="11"/>
      <c r="AK158" s="11"/>
      <c r="AL158" s="9"/>
      <c r="AM158" s="11"/>
      <c r="AN158" s="9"/>
      <c r="AO158" s="9"/>
      <c r="AP158" s="9"/>
      <c r="AQ158" s="11"/>
      <c r="AR158" s="9"/>
      <c r="AS158" s="9"/>
      <c r="AT158" s="11"/>
      <c r="AU158" s="11"/>
      <c r="AV158" s="10"/>
      <c r="AW158" s="9"/>
      <c r="AX158" s="11"/>
      <c r="AY158" s="9"/>
      <c r="AZ158" s="11"/>
      <c r="BA158" s="9"/>
      <c r="BB158" s="11"/>
      <c r="BC158" s="11"/>
      <c r="BD158" s="9"/>
      <c r="BE158" s="11"/>
      <c r="BF158" s="9"/>
      <c r="BG158" s="11"/>
      <c r="BH158" s="11"/>
      <c r="BI158" s="11"/>
      <c r="BJ158" s="10"/>
      <c r="BK158" s="11"/>
      <c r="BL158" s="11"/>
      <c r="BM158" s="11"/>
      <c r="BN158" s="11"/>
      <c r="BO158" s="11"/>
      <c r="BP158" s="11"/>
      <c r="BQ158" s="11"/>
      <c r="BR158" s="11"/>
      <c r="BS158" s="11"/>
      <c r="BT158" s="11"/>
      <c r="BU158" s="11"/>
      <c r="BV158" s="9"/>
      <c r="BW158" s="10"/>
      <c r="BX158" s="11"/>
      <c r="BY158" s="9"/>
      <c r="BZ158" s="11"/>
      <c r="CA158" s="11"/>
      <c r="CB158" s="11"/>
      <c r="CC158" s="11"/>
      <c r="CD158" s="9"/>
      <c r="CE158" s="11"/>
      <c r="CF158" s="9"/>
      <c r="CG158" s="9"/>
      <c r="CH158" s="11"/>
      <c r="CI158" s="11"/>
      <c r="CJ158" s="9"/>
      <c r="CK158" s="9"/>
      <c r="CL158" s="9"/>
      <c r="CM158" s="9"/>
    </row>
    <row r="159" spans="1:91" s="4" customFormat="1" x14ac:dyDescent="0.25">
      <c r="A159" s="28">
        <f>COUNTIF($B$6:B159,B159)</f>
        <v>1</v>
      </c>
      <c r="B159" s="24" t="s">
        <v>40</v>
      </c>
      <c r="C159" s="11">
        <v>-100781</v>
      </c>
      <c r="D159" s="11"/>
      <c r="E159" s="9"/>
      <c r="F159" s="9"/>
      <c r="G159" s="11"/>
      <c r="H159" s="9"/>
      <c r="I159" s="9"/>
      <c r="J159" s="9"/>
      <c r="K159" s="9"/>
      <c r="L159" s="9"/>
      <c r="M159" s="9"/>
      <c r="N159" s="11"/>
      <c r="O159" s="9"/>
      <c r="P159" s="9"/>
      <c r="Q159" s="9"/>
      <c r="R159" s="9"/>
      <c r="S159" s="11"/>
      <c r="T159" s="9"/>
      <c r="U159" s="11"/>
      <c r="V159" s="9"/>
      <c r="W159" s="9"/>
      <c r="X159" s="11"/>
      <c r="Y159" s="9"/>
      <c r="Z159" s="9"/>
      <c r="AA159" s="9"/>
      <c r="AB159" s="9"/>
      <c r="AC159" s="9"/>
      <c r="AD159" s="9"/>
      <c r="AE159" s="11"/>
      <c r="AF159" s="11"/>
      <c r="AG159" s="11"/>
      <c r="AH159" s="9"/>
      <c r="AI159" s="11"/>
      <c r="AJ159" s="9"/>
      <c r="AK159" s="9"/>
      <c r="AL159" s="9"/>
      <c r="AM159" s="9"/>
      <c r="AN159" s="9"/>
      <c r="AO159" s="11"/>
      <c r="AP159" s="9"/>
      <c r="AQ159" s="9"/>
      <c r="AR159" s="9"/>
      <c r="AS159" s="9"/>
      <c r="AT159" s="11"/>
      <c r="AU159" s="9"/>
      <c r="AV159" s="9"/>
      <c r="AW159" s="9"/>
      <c r="AX159" s="11"/>
      <c r="AY159" s="9"/>
      <c r="AZ159" s="11"/>
      <c r="BA159" s="11"/>
      <c r="BB159" s="11"/>
      <c r="BC159" s="9"/>
      <c r="BD159" s="9"/>
      <c r="BE159" s="9"/>
      <c r="BF159" s="9"/>
      <c r="BG159" s="9"/>
      <c r="BH159" s="9"/>
      <c r="BI159" s="9"/>
      <c r="BJ159" s="9"/>
      <c r="BK159" s="9"/>
      <c r="BL159" s="11"/>
      <c r="BM159" s="11"/>
      <c r="BN159" s="11"/>
      <c r="BO159" s="9"/>
      <c r="BP159" s="11"/>
      <c r="BQ159" s="9"/>
      <c r="BR159" s="9"/>
      <c r="BS159" s="11"/>
      <c r="BT159" s="11"/>
      <c r="BU159" s="9"/>
      <c r="BV159" s="11"/>
      <c r="BW159" s="11"/>
      <c r="BX159" s="11"/>
      <c r="BY159" s="9"/>
      <c r="BZ159" s="9"/>
      <c r="CA159" s="11"/>
      <c r="CB159" s="9"/>
      <c r="CC159" s="9"/>
      <c r="CD159" s="9"/>
      <c r="CE159" s="9"/>
      <c r="CF159" s="9"/>
      <c r="CG159" s="11"/>
      <c r="CH159" s="11"/>
      <c r="CI159" s="11"/>
      <c r="CJ159" s="9"/>
      <c r="CK159" s="9"/>
      <c r="CL159" s="9"/>
      <c r="CM159" s="9"/>
    </row>
    <row r="160" spans="1:91" s="4" customFormat="1" x14ac:dyDescent="0.25">
      <c r="A160" s="28">
        <f>COUNTIF($B$6:B160,B160)</f>
        <v>1</v>
      </c>
      <c r="B160" s="24" t="s">
        <v>183</v>
      </c>
      <c r="C160" s="10">
        <v>1884</v>
      </c>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11"/>
      <c r="AY160" s="9"/>
      <c r="AZ160" s="9"/>
      <c r="BA160" s="9"/>
      <c r="BB160" s="9"/>
      <c r="BC160" s="9"/>
      <c r="BD160" s="9"/>
      <c r="BE160" s="9"/>
      <c r="BF160" s="9"/>
      <c r="BG160" s="9"/>
      <c r="BH160" s="9"/>
      <c r="BI160" s="9"/>
      <c r="BJ160" s="9"/>
      <c r="BK160" s="9"/>
      <c r="BL160" s="9"/>
      <c r="BM160" s="9"/>
      <c r="BN160" s="9"/>
      <c r="BO160" s="9"/>
      <c r="BP160" s="10"/>
      <c r="BQ160" s="9"/>
      <c r="BR160" s="11"/>
      <c r="BS160" s="9"/>
      <c r="BT160" s="9"/>
      <c r="BU160" s="9"/>
      <c r="BV160" s="9"/>
      <c r="BW160" s="9"/>
      <c r="BX160" s="9"/>
      <c r="BY160" s="9"/>
      <c r="BZ160" s="9"/>
      <c r="CA160" s="9"/>
      <c r="CB160" s="9"/>
      <c r="CC160" s="9"/>
      <c r="CD160" s="9"/>
      <c r="CE160" s="9"/>
      <c r="CF160" s="9"/>
      <c r="CG160" s="9"/>
      <c r="CH160" s="9"/>
      <c r="CI160" s="9"/>
      <c r="CJ160" s="9"/>
      <c r="CK160" s="9"/>
      <c r="CL160" s="9"/>
      <c r="CM160" s="9"/>
    </row>
    <row r="161" spans="1:91" s="4" customFormat="1" x14ac:dyDescent="0.25">
      <c r="A161" s="28">
        <f>COUNTIF($B$6:B161,B161)</f>
        <v>1</v>
      </c>
      <c r="B161" s="24" t="s">
        <v>184</v>
      </c>
      <c r="C161" s="11">
        <v>-107563</v>
      </c>
      <c r="D161" s="9"/>
      <c r="E161" s="11"/>
      <c r="F161" s="9"/>
      <c r="G161" s="11"/>
      <c r="H161" s="9"/>
      <c r="I161" s="9"/>
      <c r="J161" s="9"/>
      <c r="K161" s="9"/>
      <c r="L161" s="9"/>
      <c r="M161" s="11"/>
      <c r="N161" s="9"/>
      <c r="O161" s="9"/>
      <c r="P161" s="11"/>
      <c r="Q161" s="9"/>
      <c r="R161" s="9"/>
      <c r="S161" s="9"/>
      <c r="T161" s="9"/>
      <c r="U161" s="11"/>
      <c r="V161" s="11"/>
      <c r="W161" s="9"/>
      <c r="X161" s="9"/>
      <c r="Y161" s="11"/>
      <c r="Z161" s="11"/>
      <c r="AA161" s="9"/>
      <c r="AB161" s="9"/>
      <c r="AC161" s="9"/>
      <c r="AD161" s="11"/>
      <c r="AE161" s="9"/>
      <c r="AF161" s="9"/>
      <c r="AG161" s="9"/>
      <c r="AH161" s="9"/>
      <c r="AI161" s="9"/>
      <c r="AJ161" s="9"/>
      <c r="AK161" s="9"/>
      <c r="AL161" s="9"/>
      <c r="AM161" s="9"/>
      <c r="AN161" s="9"/>
      <c r="AO161" s="9"/>
      <c r="AP161" s="9"/>
      <c r="AQ161" s="11"/>
      <c r="AR161" s="11"/>
      <c r="AS161" s="9"/>
      <c r="AT161" s="9"/>
      <c r="AU161" s="11"/>
      <c r="AV161" s="9"/>
      <c r="AW161" s="9"/>
      <c r="AX161" s="9"/>
      <c r="AY161" s="9"/>
      <c r="AZ161" s="9"/>
      <c r="BA161" s="9"/>
      <c r="BB161" s="9"/>
      <c r="BC161" s="11"/>
      <c r="BD161" s="11"/>
      <c r="BE161" s="11"/>
      <c r="BF161" s="9"/>
      <c r="BG161" s="9"/>
      <c r="BH161" s="9"/>
      <c r="BI161" s="11"/>
      <c r="BJ161" s="9"/>
      <c r="BK161" s="9"/>
      <c r="BL161" s="11"/>
      <c r="BM161" s="9"/>
      <c r="BN161" s="11"/>
      <c r="BO161" s="9"/>
      <c r="BP161" s="11"/>
      <c r="BQ161" s="9"/>
      <c r="BR161" s="11"/>
      <c r="BS161" s="9"/>
      <c r="BT161" s="9"/>
      <c r="BU161" s="11"/>
      <c r="BV161" s="9"/>
      <c r="BW161" s="9"/>
      <c r="BX161" s="9"/>
      <c r="BY161" s="11"/>
      <c r="BZ161" s="9"/>
      <c r="CA161" s="9"/>
      <c r="CB161" s="9"/>
      <c r="CC161" s="11"/>
      <c r="CD161" s="11"/>
      <c r="CE161" s="9"/>
      <c r="CF161" s="9"/>
      <c r="CG161" s="11"/>
      <c r="CH161" s="11"/>
      <c r="CI161" s="9"/>
      <c r="CJ161" s="9"/>
      <c r="CK161" s="9"/>
      <c r="CL161" s="9"/>
      <c r="CM161" s="9"/>
    </row>
    <row r="162" spans="1:91" s="4" customFormat="1" x14ac:dyDescent="0.25">
      <c r="A162" s="28">
        <f>COUNTIF($B$6:B162,B162)</f>
        <v>1</v>
      </c>
      <c r="B162" s="24" t="s">
        <v>185</v>
      </c>
      <c r="C162" s="11">
        <v>-32837</v>
      </c>
      <c r="D162" s="9"/>
      <c r="E162" s="9"/>
      <c r="F162" s="9"/>
      <c r="G162" s="9"/>
      <c r="H162" s="9"/>
      <c r="I162" s="9"/>
      <c r="J162" s="9"/>
      <c r="K162" s="9"/>
      <c r="L162" s="9"/>
      <c r="M162" s="11"/>
      <c r="N162" s="11"/>
      <c r="O162" s="9"/>
      <c r="P162" s="10"/>
      <c r="Q162" s="9"/>
      <c r="R162" s="9"/>
      <c r="S162" s="9"/>
      <c r="T162" s="9"/>
      <c r="U162" s="11"/>
      <c r="V162" s="11"/>
      <c r="W162" s="9"/>
      <c r="X162" s="9"/>
      <c r="Y162" s="11"/>
      <c r="Z162" s="9"/>
      <c r="AA162" s="9"/>
      <c r="AB162" s="9"/>
      <c r="AC162" s="9"/>
      <c r="AD162" s="9"/>
      <c r="AE162" s="11"/>
      <c r="AF162" s="11"/>
      <c r="AG162" s="9"/>
      <c r="AH162" s="9"/>
      <c r="AI162" s="9"/>
      <c r="AJ162" s="9"/>
      <c r="AK162" s="9"/>
      <c r="AL162" s="11"/>
      <c r="AM162" s="9"/>
      <c r="AN162" s="9"/>
      <c r="AO162" s="11"/>
      <c r="AP162" s="9"/>
      <c r="AQ162" s="9"/>
      <c r="AR162" s="9"/>
      <c r="AS162" s="9"/>
      <c r="AT162" s="11"/>
      <c r="AU162" s="11"/>
      <c r="AV162" s="9"/>
      <c r="AW162" s="9"/>
      <c r="AX162" s="11"/>
      <c r="AY162" s="9"/>
      <c r="AZ162" s="9"/>
      <c r="BA162" s="9"/>
      <c r="BB162" s="9"/>
      <c r="BC162" s="9"/>
      <c r="BD162" s="9"/>
      <c r="BE162" s="11"/>
      <c r="BF162" s="11"/>
      <c r="BG162" s="9"/>
      <c r="BH162" s="10"/>
      <c r="BI162" s="11"/>
      <c r="BJ162" s="11"/>
      <c r="BK162" s="10"/>
      <c r="BL162" s="11"/>
      <c r="BM162" s="9"/>
      <c r="BN162" s="9"/>
      <c r="BO162" s="9"/>
      <c r="BP162" s="9"/>
      <c r="BQ162" s="9"/>
      <c r="BR162" s="9"/>
      <c r="BS162" s="9"/>
      <c r="BT162" s="11"/>
      <c r="BU162" s="11"/>
      <c r="BV162" s="9"/>
      <c r="BW162" s="10"/>
      <c r="BX162" s="11"/>
      <c r="BY162" s="9"/>
      <c r="BZ162" s="11"/>
      <c r="CA162" s="9"/>
      <c r="CB162" s="9"/>
      <c r="CC162" s="11"/>
      <c r="CD162" s="9"/>
      <c r="CE162" s="9"/>
      <c r="CF162" s="9"/>
      <c r="CG162" s="9"/>
      <c r="CH162" s="11"/>
      <c r="CI162" s="9"/>
      <c r="CJ162" s="9"/>
      <c r="CK162" s="9"/>
      <c r="CL162" s="9"/>
      <c r="CM162" s="9"/>
    </row>
    <row r="163" spans="1:91" s="4" customFormat="1" x14ac:dyDescent="0.25">
      <c r="A163" s="28">
        <f>COUNTIF($B$6:B163,B163)</f>
        <v>1</v>
      </c>
      <c r="B163" s="24" t="s">
        <v>41</v>
      </c>
      <c r="C163" s="11">
        <v>-14386</v>
      </c>
      <c r="D163" s="9"/>
      <c r="E163" s="9"/>
      <c r="F163" s="9"/>
      <c r="G163" s="9"/>
      <c r="H163" s="9"/>
      <c r="I163" s="9"/>
      <c r="J163" s="9"/>
      <c r="K163" s="9"/>
      <c r="L163" s="9"/>
      <c r="M163" s="9"/>
      <c r="N163" s="9"/>
      <c r="O163" s="9"/>
      <c r="P163" s="9"/>
      <c r="Q163" s="9"/>
      <c r="R163" s="9"/>
      <c r="S163" s="9"/>
      <c r="T163" s="9"/>
      <c r="U163" s="9"/>
      <c r="V163" s="9"/>
      <c r="W163" s="9"/>
      <c r="X163" s="10"/>
      <c r="Y163" s="9"/>
      <c r="Z163" s="9"/>
      <c r="AA163" s="9"/>
      <c r="AB163" s="9"/>
      <c r="AC163" s="9"/>
      <c r="AD163" s="9"/>
      <c r="AE163" s="9"/>
      <c r="AF163" s="9"/>
      <c r="AG163" s="9"/>
      <c r="AH163" s="9"/>
      <c r="AI163" s="9"/>
      <c r="AJ163" s="9"/>
      <c r="AK163" s="9"/>
      <c r="AL163" s="9"/>
      <c r="AM163" s="9"/>
      <c r="AN163" s="9"/>
      <c r="AO163" s="9"/>
      <c r="AP163" s="9"/>
      <c r="AQ163" s="9"/>
      <c r="AR163" s="11"/>
      <c r="AS163" s="9"/>
      <c r="AT163" s="9"/>
      <c r="AU163" s="9"/>
      <c r="AV163" s="9"/>
      <c r="AW163" s="9"/>
      <c r="AX163" s="9"/>
      <c r="AY163" s="9"/>
      <c r="AZ163" s="9"/>
      <c r="BA163" s="9"/>
      <c r="BB163" s="9"/>
      <c r="BC163" s="9"/>
      <c r="BD163" s="10"/>
      <c r="BE163" s="9"/>
      <c r="BF163" s="11"/>
      <c r="BG163" s="9"/>
      <c r="BH163" s="9"/>
      <c r="BI163" s="11"/>
      <c r="BJ163" s="9"/>
      <c r="BK163" s="9"/>
      <c r="BL163" s="9"/>
      <c r="BM163" s="10"/>
      <c r="BN163" s="9"/>
      <c r="BO163" s="9"/>
      <c r="BP163" s="10"/>
      <c r="BQ163" s="9"/>
      <c r="BR163" s="9"/>
      <c r="BS163" s="9"/>
      <c r="BT163" s="9"/>
      <c r="BU163" s="11"/>
      <c r="BV163" s="9"/>
      <c r="BW163" s="9"/>
      <c r="BX163" s="9"/>
      <c r="BY163" s="9"/>
      <c r="BZ163" s="9"/>
      <c r="CA163" s="9"/>
      <c r="CB163" s="9"/>
      <c r="CC163" s="10"/>
      <c r="CD163" s="9"/>
      <c r="CE163" s="9"/>
      <c r="CF163" s="9"/>
      <c r="CG163" s="9"/>
      <c r="CH163" s="11"/>
      <c r="CI163" s="9"/>
      <c r="CJ163" s="9"/>
      <c r="CK163" s="9"/>
      <c r="CL163" s="9"/>
      <c r="CM163" s="9"/>
    </row>
    <row r="164" spans="1:91" s="4" customFormat="1" x14ac:dyDescent="0.25">
      <c r="A164" s="28">
        <f>COUNTIF($B$6:B164,B164)</f>
        <v>1</v>
      </c>
      <c r="B164" s="25" t="s">
        <v>186</v>
      </c>
      <c r="C164" s="13">
        <v>-1025423</v>
      </c>
      <c r="D164" s="13"/>
      <c r="E164" s="13"/>
      <c r="F164" s="13"/>
      <c r="G164" s="13"/>
      <c r="H164" s="14"/>
      <c r="I164" s="13"/>
      <c r="J164" s="13"/>
      <c r="K164" s="13"/>
      <c r="L164" s="13"/>
      <c r="M164" s="13"/>
      <c r="N164" s="13"/>
      <c r="O164" s="13"/>
      <c r="P164" s="13"/>
      <c r="Q164" s="14"/>
      <c r="R164" s="13"/>
      <c r="S164" s="13"/>
      <c r="T164" s="13"/>
      <c r="U164" s="13"/>
      <c r="V164" s="13"/>
      <c r="W164" s="14"/>
      <c r="X164" s="13"/>
      <c r="Y164" s="13"/>
      <c r="Z164" s="13"/>
      <c r="AA164" s="13"/>
      <c r="AB164" s="13"/>
      <c r="AC164" s="13"/>
      <c r="AD164" s="13"/>
      <c r="AE164" s="13"/>
      <c r="AF164" s="13"/>
      <c r="AG164" s="13"/>
      <c r="AH164" s="14"/>
      <c r="AI164" s="13"/>
      <c r="AJ164" s="13"/>
      <c r="AK164" s="13"/>
      <c r="AL164" s="13"/>
      <c r="AM164" s="13"/>
      <c r="AN164" s="14"/>
      <c r="AO164" s="13"/>
      <c r="AP164" s="13"/>
      <c r="AQ164" s="13"/>
      <c r="AR164" s="13"/>
      <c r="AS164" s="13"/>
      <c r="AT164" s="13"/>
      <c r="AU164" s="13"/>
      <c r="AV164" s="13"/>
      <c r="AW164" s="14"/>
      <c r="AX164" s="13"/>
      <c r="AY164" s="14"/>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4"/>
      <c r="CG164" s="13"/>
      <c r="CH164" s="13"/>
      <c r="CI164" s="13"/>
      <c r="CJ164" s="13"/>
      <c r="CK164" s="14"/>
      <c r="CL164" s="14"/>
      <c r="CM164" s="14"/>
    </row>
    <row r="165" spans="1:91" s="4" customFormat="1" x14ac:dyDescent="0.25">
      <c r="A165" s="28">
        <f>COUNTIF($B$6:B165,B165)</f>
        <v>1</v>
      </c>
      <c r="B165" s="25" t="s">
        <v>187</v>
      </c>
      <c r="C165" s="13">
        <v>-82901</v>
      </c>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4"/>
      <c r="CM165" s="14"/>
    </row>
    <row r="166" spans="1:91" s="4" customFormat="1" x14ac:dyDescent="0.25">
      <c r="A166" s="28">
        <f>COUNTIF($B$6:B166,B166)</f>
        <v>0</v>
      </c>
      <c r="B166" s="24"/>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row>
    <row r="167" spans="1:91" s="4" customFormat="1" x14ac:dyDescent="0.25">
      <c r="A167" s="28">
        <f>COUNTIF($B$6:B167,B167)</f>
        <v>1</v>
      </c>
      <c r="B167" s="25" t="s">
        <v>188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row>
    <row r="168" spans="1:91" s="4" customFormat="1" x14ac:dyDescent="0.25">
      <c r="A168" s="28">
        <f>COUNTIF($B$6:B168,B168)</f>
        <v>1</v>
      </c>
      <c r="B168" s="24" t="s">
        <v>189</v>
      </c>
      <c r="C168" s="10">
        <v>6196</v>
      </c>
      <c r="D168" s="10"/>
      <c r="E168" s="11"/>
      <c r="F168" s="10"/>
      <c r="G168" s="11"/>
      <c r="H168" s="11"/>
      <c r="I168" s="11"/>
      <c r="J168" s="10"/>
      <c r="K168" s="10"/>
      <c r="L168" s="10"/>
      <c r="M168" s="11"/>
      <c r="N168" s="10"/>
      <c r="O168" s="10"/>
      <c r="P168" s="11"/>
      <c r="Q168" s="11"/>
      <c r="R168" s="10"/>
      <c r="S168" s="11"/>
      <c r="T168" s="10"/>
      <c r="U168" s="10"/>
      <c r="V168" s="10"/>
      <c r="W168" s="11"/>
      <c r="X168" s="10"/>
      <c r="Y168" s="10"/>
      <c r="Z168" s="10"/>
      <c r="AA168" s="11"/>
      <c r="AB168" s="10"/>
      <c r="AC168" s="11"/>
      <c r="AD168" s="11"/>
      <c r="AE168" s="11"/>
      <c r="AF168" s="11"/>
      <c r="AG168" s="11"/>
      <c r="AH168" s="10"/>
      <c r="AI168" s="11"/>
      <c r="AJ168" s="10"/>
      <c r="AK168" s="11"/>
      <c r="AL168" s="11"/>
      <c r="AM168" s="11"/>
      <c r="AN168" s="11"/>
      <c r="AO168" s="10"/>
      <c r="AP168" s="11"/>
      <c r="AQ168" s="10"/>
      <c r="AR168" s="11"/>
      <c r="AS168" s="11"/>
      <c r="AT168" s="11"/>
      <c r="AU168" s="10"/>
      <c r="AV168" s="10"/>
      <c r="AW168" s="11"/>
      <c r="AX168" s="10"/>
      <c r="AY168" s="10"/>
      <c r="AZ168" s="11"/>
      <c r="BA168" s="10"/>
      <c r="BB168" s="11"/>
      <c r="BC168" s="10"/>
      <c r="BD168" s="11"/>
      <c r="BE168" s="10"/>
      <c r="BF168" s="10"/>
      <c r="BG168" s="11"/>
      <c r="BH168" s="10"/>
      <c r="BI168" s="11"/>
      <c r="BJ168" s="11"/>
      <c r="BK168" s="10"/>
      <c r="BL168" s="11"/>
      <c r="BM168" s="10"/>
      <c r="BN168" s="11"/>
      <c r="BO168" s="11"/>
      <c r="BP168" s="10"/>
      <c r="BQ168" s="10"/>
      <c r="BR168" s="10"/>
      <c r="BS168" s="10"/>
      <c r="BT168" s="11"/>
      <c r="BU168" s="11"/>
      <c r="BV168" s="11"/>
      <c r="BW168" s="11"/>
      <c r="BX168" s="11"/>
      <c r="BY168" s="11"/>
      <c r="BZ168" s="10"/>
      <c r="CA168" s="10"/>
      <c r="CB168" s="10"/>
      <c r="CC168" s="11"/>
      <c r="CD168" s="11"/>
      <c r="CE168" s="11"/>
      <c r="CF168" s="11"/>
      <c r="CG168" s="10"/>
      <c r="CH168" s="10"/>
      <c r="CI168" s="11"/>
      <c r="CJ168" s="11"/>
      <c r="CK168" s="10"/>
      <c r="CL168" s="9"/>
      <c r="CM168" s="9"/>
    </row>
    <row r="169" spans="1:91" s="4" customFormat="1" x14ac:dyDescent="0.25">
      <c r="A169" s="28">
        <f>COUNTIF($B$6:B169,B169)</f>
        <v>2</v>
      </c>
      <c r="B169" s="24" t="s">
        <v>29</v>
      </c>
      <c r="C169" s="10">
        <v>572480</v>
      </c>
      <c r="D169" s="11"/>
      <c r="E169" s="11"/>
      <c r="F169" s="11"/>
      <c r="G169" s="10"/>
      <c r="H169" s="11"/>
      <c r="I169" s="11"/>
      <c r="J169" s="11"/>
      <c r="K169" s="11"/>
      <c r="L169" s="9"/>
      <c r="M169" s="11"/>
      <c r="N169" s="11"/>
      <c r="O169" s="11"/>
      <c r="P169" s="11"/>
      <c r="Q169" s="11"/>
      <c r="R169" s="11"/>
      <c r="S169" s="10"/>
      <c r="T169" s="9"/>
      <c r="U169" s="10"/>
      <c r="V169" s="11"/>
      <c r="W169" s="9"/>
      <c r="X169" s="11"/>
      <c r="Y169" s="11"/>
      <c r="Z169" s="10"/>
      <c r="AA169" s="11"/>
      <c r="AB169" s="11"/>
      <c r="AC169" s="11"/>
      <c r="AD169" s="11"/>
      <c r="AE169" s="11"/>
      <c r="AF169" s="11"/>
      <c r="AG169" s="11"/>
      <c r="AH169" s="9"/>
      <c r="AI169" s="9"/>
      <c r="AJ169" s="9"/>
      <c r="AK169" s="9"/>
      <c r="AL169" s="11"/>
      <c r="AM169" s="11"/>
      <c r="AN169" s="11"/>
      <c r="AO169" s="11"/>
      <c r="AP169" s="9"/>
      <c r="AQ169" s="10"/>
      <c r="AR169" s="10"/>
      <c r="AS169" s="11"/>
      <c r="AT169" s="11"/>
      <c r="AU169" s="11"/>
      <c r="AV169" s="11"/>
      <c r="AW169" s="11"/>
      <c r="AX169" s="10"/>
      <c r="AY169" s="9"/>
      <c r="AZ169" s="11"/>
      <c r="BA169" s="11"/>
      <c r="BB169" s="10"/>
      <c r="BC169" s="10"/>
      <c r="BD169" s="11"/>
      <c r="BE169" s="11"/>
      <c r="BF169" s="11"/>
      <c r="BG169" s="11"/>
      <c r="BH169" s="10"/>
      <c r="BI169" s="10"/>
      <c r="BJ169" s="11"/>
      <c r="BK169" s="11"/>
      <c r="BL169" s="11"/>
      <c r="BM169" s="11"/>
      <c r="BN169" s="11"/>
      <c r="BO169" s="11"/>
      <c r="BP169" s="10"/>
      <c r="BQ169" s="11"/>
      <c r="BR169" s="11"/>
      <c r="BS169" s="11"/>
      <c r="BT169" s="10"/>
      <c r="BU169" s="10"/>
      <c r="BV169" s="11"/>
      <c r="BW169" s="9"/>
      <c r="BX169" s="11"/>
      <c r="BY169" s="11"/>
      <c r="BZ169" s="11"/>
      <c r="CA169" s="11"/>
      <c r="CB169" s="11"/>
      <c r="CC169" s="11"/>
      <c r="CD169" s="11"/>
      <c r="CE169" s="9"/>
      <c r="CF169" s="10"/>
      <c r="CG169" s="11"/>
      <c r="CH169" s="11"/>
      <c r="CI169" s="11"/>
      <c r="CJ169" s="11"/>
      <c r="CK169" s="11"/>
      <c r="CL169" s="9"/>
      <c r="CM169" s="9"/>
    </row>
    <row r="170" spans="1:91" s="4" customFormat="1" x14ac:dyDescent="0.25">
      <c r="A170" s="28">
        <f>COUNTIF($B$6:B170,B170)</f>
        <v>1</v>
      </c>
      <c r="B170" s="24" t="s">
        <v>190</v>
      </c>
      <c r="C170" s="11">
        <v>-30017</v>
      </c>
      <c r="D170" s="11"/>
      <c r="E170" s="10"/>
      <c r="F170" s="10"/>
      <c r="G170" s="11"/>
      <c r="H170" s="12"/>
      <c r="I170" s="9"/>
      <c r="J170" s="11"/>
      <c r="K170" s="11"/>
      <c r="L170" s="9"/>
      <c r="M170" s="11"/>
      <c r="N170" s="9"/>
      <c r="O170" s="12"/>
      <c r="P170" s="9"/>
      <c r="Q170" s="11"/>
      <c r="R170" s="11"/>
      <c r="S170" s="11"/>
      <c r="T170" s="9"/>
      <c r="U170" s="10"/>
      <c r="V170" s="9"/>
      <c r="W170" s="11"/>
      <c r="X170" s="11"/>
      <c r="Y170" s="11"/>
      <c r="Z170" s="10"/>
      <c r="AA170" s="11"/>
      <c r="AB170" s="12"/>
      <c r="AC170" s="11"/>
      <c r="AD170" s="10"/>
      <c r="AE170" s="11"/>
      <c r="AF170" s="11"/>
      <c r="AG170" s="10"/>
      <c r="AH170" s="9"/>
      <c r="AI170" s="9"/>
      <c r="AJ170" s="9"/>
      <c r="AK170" s="9"/>
      <c r="AL170" s="11"/>
      <c r="AM170" s="9"/>
      <c r="AN170" s="9"/>
      <c r="AO170" s="9"/>
      <c r="AP170" s="11"/>
      <c r="AQ170" s="10"/>
      <c r="AR170" s="11"/>
      <c r="AS170" s="10"/>
      <c r="AT170" s="10"/>
      <c r="AU170" s="9"/>
      <c r="AV170" s="9"/>
      <c r="AW170" s="11"/>
      <c r="AX170" s="11"/>
      <c r="AY170" s="11"/>
      <c r="AZ170" s="11"/>
      <c r="BA170" s="9"/>
      <c r="BB170" s="10"/>
      <c r="BC170" s="9"/>
      <c r="BD170" s="9"/>
      <c r="BE170" s="9"/>
      <c r="BF170" s="11"/>
      <c r="BG170" s="11"/>
      <c r="BH170" s="9"/>
      <c r="BI170" s="11"/>
      <c r="BJ170" s="11"/>
      <c r="BK170" s="11"/>
      <c r="BL170" s="9"/>
      <c r="BM170" s="11"/>
      <c r="BN170" s="10"/>
      <c r="BO170" s="10"/>
      <c r="BP170" s="9"/>
      <c r="BQ170" s="11"/>
      <c r="BR170" s="9"/>
      <c r="BS170" s="11"/>
      <c r="BT170" s="11"/>
      <c r="BU170" s="10"/>
      <c r="BV170" s="11"/>
      <c r="BW170" s="9"/>
      <c r="BX170" s="10"/>
      <c r="BY170" s="9"/>
      <c r="BZ170" s="11"/>
      <c r="CA170" s="9"/>
      <c r="CB170" s="11"/>
      <c r="CC170" s="11"/>
      <c r="CD170" s="9"/>
      <c r="CE170" s="9"/>
      <c r="CF170" s="9"/>
      <c r="CG170" s="10"/>
      <c r="CH170" s="11"/>
      <c r="CI170" s="11"/>
      <c r="CJ170" s="10"/>
      <c r="CK170" s="11"/>
      <c r="CL170" s="9"/>
      <c r="CM170" s="9"/>
    </row>
    <row r="171" spans="1:91" s="4" customFormat="1" x14ac:dyDescent="0.25">
      <c r="A171" s="28">
        <f>COUNTIF($B$6:B171,B171)</f>
        <v>1</v>
      </c>
      <c r="B171" s="24" t="s">
        <v>191</v>
      </c>
      <c r="C171" s="10">
        <v>37562</v>
      </c>
      <c r="D171" s="11"/>
      <c r="E171" s="11"/>
      <c r="F171" s="11"/>
      <c r="G171" s="10"/>
      <c r="H171" s="9"/>
      <c r="I171" s="10"/>
      <c r="J171" s="11"/>
      <c r="K171" s="10"/>
      <c r="L171" s="9"/>
      <c r="M171" s="11"/>
      <c r="N171" s="11"/>
      <c r="O171" s="10"/>
      <c r="P171" s="9"/>
      <c r="Q171" s="11"/>
      <c r="R171" s="11"/>
      <c r="S171" s="10"/>
      <c r="T171" s="9"/>
      <c r="U171" s="11"/>
      <c r="V171" s="10"/>
      <c r="W171" s="11"/>
      <c r="X171" s="11"/>
      <c r="Y171" s="11"/>
      <c r="Z171" s="9"/>
      <c r="AA171" s="11"/>
      <c r="AB171" s="10"/>
      <c r="AC171" s="9"/>
      <c r="AD171" s="11"/>
      <c r="AE171" s="9"/>
      <c r="AF171" s="11"/>
      <c r="AG171" s="11"/>
      <c r="AH171" s="11"/>
      <c r="AI171" s="10"/>
      <c r="AJ171" s="10"/>
      <c r="AK171" s="11"/>
      <c r="AL171" s="11"/>
      <c r="AM171" s="10"/>
      <c r="AN171" s="11"/>
      <c r="AO171" s="9"/>
      <c r="AP171" s="10"/>
      <c r="AQ171" s="11"/>
      <c r="AR171" s="11"/>
      <c r="AS171" s="11"/>
      <c r="AT171" s="11"/>
      <c r="AU171" s="10"/>
      <c r="AV171" s="10"/>
      <c r="AW171" s="10"/>
      <c r="AX171" s="10"/>
      <c r="AY171" s="10"/>
      <c r="AZ171" s="10"/>
      <c r="BA171" s="11"/>
      <c r="BB171" s="11"/>
      <c r="BC171" s="11"/>
      <c r="BD171" s="9"/>
      <c r="BE171" s="9"/>
      <c r="BF171" s="10"/>
      <c r="BG171" s="10"/>
      <c r="BH171" s="9"/>
      <c r="BI171" s="10"/>
      <c r="BJ171" s="9"/>
      <c r="BK171" s="10"/>
      <c r="BL171" s="10"/>
      <c r="BM171" s="9"/>
      <c r="BN171" s="9"/>
      <c r="BO171" s="10"/>
      <c r="BP171" s="9"/>
      <c r="BQ171" s="11"/>
      <c r="BR171" s="9"/>
      <c r="BS171" s="11"/>
      <c r="BT171" s="9"/>
      <c r="BU171" s="10"/>
      <c r="BV171" s="10"/>
      <c r="BW171" s="10"/>
      <c r="BX171" s="11"/>
      <c r="BY171" s="9"/>
      <c r="BZ171" s="11"/>
      <c r="CA171" s="9"/>
      <c r="CB171" s="10"/>
      <c r="CC171" s="10"/>
      <c r="CD171" s="10"/>
      <c r="CE171" s="9"/>
      <c r="CF171" s="10"/>
      <c r="CG171" s="11"/>
      <c r="CH171" s="10"/>
      <c r="CI171" s="10"/>
      <c r="CJ171" s="10"/>
      <c r="CK171" s="11"/>
      <c r="CL171" s="9"/>
      <c r="CM171" s="9"/>
    </row>
    <row r="172" spans="1:91" s="4" customFormat="1" x14ac:dyDescent="0.25">
      <c r="A172" s="28">
        <f>COUNTIF($B$6:B172,B172)</f>
        <v>2</v>
      </c>
      <c r="B172" s="24" t="s">
        <v>31</v>
      </c>
      <c r="C172" s="11">
        <v>-519934</v>
      </c>
      <c r="D172" s="11"/>
      <c r="E172" s="11"/>
      <c r="F172" s="11"/>
      <c r="G172" s="11"/>
      <c r="H172" s="11"/>
      <c r="I172" s="11"/>
      <c r="J172" s="11"/>
      <c r="K172" s="10"/>
      <c r="L172" s="11"/>
      <c r="M172" s="10"/>
      <c r="N172" s="10"/>
      <c r="O172" s="10"/>
      <c r="P172" s="11"/>
      <c r="Q172" s="11"/>
      <c r="R172" s="11"/>
      <c r="S172" s="11"/>
      <c r="T172" s="11"/>
      <c r="U172" s="11"/>
      <c r="V172" s="11"/>
      <c r="W172" s="11"/>
      <c r="X172" s="10"/>
      <c r="Y172" s="10"/>
      <c r="Z172" s="10"/>
      <c r="AA172" s="11"/>
      <c r="AB172" s="11"/>
      <c r="AC172" s="10"/>
      <c r="AD172" s="10"/>
      <c r="AE172" s="10"/>
      <c r="AF172" s="10"/>
      <c r="AG172" s="11"/>
      <c r="AH172" s="10"/>
      <c r="AI172" s="10"/>
      <c r="AJ172" s="10"/>
      <c r="AK172" s="10"/>
      <c r="AL172" s="10"/>
      <c r="AM172" s="11"/>
      <c r="AN172" s="10"/>
      <c r="AO172" s="10"/>
      <c r="AP172" s="10"/>
      <c r="AQ172" s="11"/>
      <c r="AR172" s="10"/>
      <c r="AS172" s="11"/>
      <c r="AT172" s="10"/>
      <c r="AU172" s="11"/>
      <c r="AV172" s="10"/>
      <c r="AW172" s="11"/>
      <c r="AX172" s="11"/>
      <c r="AY172" s="10"/>
      <c r="AZ172" s="11"/>
      <c r="BA172" s="11"/>
      <c r="BB172" s="10"/>
      <c r="BC172" s="10"/>
      <c r="BD172" s="11"/>
      <c r="BE172" s="11"/>
      <c r="BF172" s="11"/>
      <c r="BG172" s="10"/>
      <c r="BH172" s="11"/>
      <c r="BI172" s="10"/>
      <c r="BJ172" s="10"/>
      <c r="BK172" s="11"/>
      <c r="BL172" s="10"/>
      <c r="BM172" s="11"/>
      <c r="BN172" s="10"/>
      <c r="BO172" s="10"/>
      <c r="BP172" s="11"/>
      <c r="BQ172" s="11"/>
      <c r="BR172" s="11"/>
      <c r="BS172" s="11"/>
      <c r="BT172" s="10"/>
      <c r="BU172" s="11"/>
      <c r="BV172" s="11"/>
      <c r="BW172" s="11"/>
      <c r="BX172" s="11"/>
      <c r="BY172" s="10"/>
      <c r="BZ172" s="11"/>
      <c r="CA172" s="10"/>
      <c r="CB172" s="10"/>
      <c r="CC172" s="10"/>
      <c r="CD172" s="11"/>
      <c r="CE172" s="10"/>
      <c r="CF172" s="10"/>
      <c r="CG172" s="11"/>
      <c r="CH172" s="11"/>
      <c r="CI172" s="11"/>
      <c r="CJ172" s="11"/>
      <c r="CK172" s="10"/>
      <c r="CL172" s="9"/>
      <c r="CM172" s="9"/>
    </row>
    <row r="173" spans="1:91" s="4" customFormat="1" x14ac:dyDescent="0.25">
      <c r="A173" s="28">
        <f>COUNTIF($B$6:B173,B173)</f>
        <v>1</v>
      </c>
      <c r="B173" s="24" t="s">
        <v>192</v>
      </c>
      <c r="C173" s="9">
        <v>0</v>
      </c>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row>
    <row r="174" spans="1:91" s="4" customFormat="1" ht="30" x14ac:dyDescent="0.25">
      <c r="A174" s="28">
        <f>COUNTIF($B$6:B174,B174)</f>
        <v>1</v>
      </c>
      <c r="B174" s="25" t="s">
        <v>193</v>
      </c>
      <c r="C174" s="13">
        <v>66288</v>
      </c>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4"/>
      <c r="CM174" s="14"/>
    </row>
    <row r="175" spans="1:91" s="4" customFormat="1" x14ac:dyDescent="0.25">
      <c r="A175" s="28">
        <f>COUNTIF($B$6:B175,B175)</f>
        <v>0</v>
      </c>
      <c r="B175" s="24"/>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row>
    <row r="176" spans="1:91" s="4" customFormat="1" x14ac:dyDescent="0.25">
      <c r="A176" s="28">
        <f>COUNTIF($B$6:B176,B176)</f>
        <v>1</v>
      </c>
      <c r="B176" s="25" t="s">
        <v>194</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row>
    <row r="177" spans="1:91" s="4" customFormat="1" x14ac:dyDescent="0.25">
      <c r="A177" s="28">
        <f>COUNTIF($B$6:B177,B177)</f>
        <v>1</v>
      </c>
      <c r="B177" s="24" t="s">
        <v>195</v>
      </c>
      <c r="C177" s="9">
        <v>0</v>
      </c>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row>
    <row r="178" spans="1:91" s="4" customFormat="1" x14ac:dyDescent="0.25">
      <c r="A178" s="28">
        <f>COUNTIF($B$6:B178,B178)</f>
        <v>1</v>
      </c>
      <c r="B178" s="24" t="s">
        <v>196</v>
      </c>
      <c r="C178" s="9">
        <v>30.1</v>
      </c>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row>
    <row r="179" spans="1:91" s="4" customFormat="1" ht="30" x14ac:dyDescent="0.25">
      <c r="A179" s="28">
        <f>COUNTIF($B$6:B179,B179)</f>
        <v>1</v>
      </c>
      <c r="B179" s="24" t="s">
        <v>197</v>
      </c>
      <c r="C179" s="9">
        <v>46.35</v>
      </c>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row>
    <row r="180" spans="1:91" s="4" customFormat="1" x14ac:dyDescent="0.25">
      <c r="A180" s="28">
        <f>COUNTIF($B$6:B180,B180)</f>
        <v>1</v>
      </c>
      <c r="B180" s="24" t="s">
        <v>198</v>
      </c>
      <c r="C180" s="9">
        <v>73</v>
      </c>
      <c r="D180" s="9"/>
      <c r="E180" s="12"/>
      <c r="F180" s="9"/>
      <c r="G180" s="9"/>
      <c r="H180" s="12"/>
      <c r="I180" s="12"/>
      <c r="J180" s="9"/>
      <c r="K180" s="12"/>
      <c r="L180" s="9"/>
      <c r="M180" s="9"/>
      <c r="N180" s="12"/>
      <c r="O180" s="12"/>
      <c r="P180" s="9"/>
      <c r="Q180" s="12"/>
      <c r="R180" s="12"/>
      <c r="S180" s="9"/>
      <c r="T180" s="9"/>
      <c r="U180" s="9"/>
      <c r="V180" s="12"/>
      <c r="W180" s="9"/>
      <c r="X180" s="9"/>
      <c r="Y180" s="9"/>
      <c r="Z180" s="12"/>
      <c r="AA180" s="12"/>
      <c r="AB180" s="12"/>
      <c r="AC180" s="9"/>
      <c r="AD180" s="9"/>
      <c r="AE180" s="9"/>
      <c r="AF180" s="9"/>
      <c r="AG180" s="9"/>
      <c r="AH180" s="9"/>
      <c r="AI180" s="9"/>
      <c r="AJ180" s="9"/>
      <c r="AK180" s="9"/>
      <c r="AL180" s="12"/>
      <c r="AM180" s="9"/>
      <c r="AN180" s="12"/>
      <c r="AO180" s="9"/>
      <c r="AP180" s="9"/>
      <c r="AQ180" s="12"/>
      <c r="AR180" s="9"/>
      <c r="AS180" s="12"/>
      <c r="AT180" s="12"/>
      <c r="AU180" s="9"/>
      <c r="AV180" s="9"/>
      <c r="AW180" s="12"/>
      <c r="AX180" s="9"/>
      <c r="AY180" s="9"/>
      <c r="AZ180" s="9"/>
      <c r="BA180" s="9"/>
      <c r="BB180" s="12"/>
      <c r="BC180" s="12"/>
      <c r="BD180" s="9"/>
      <c r="BE180" s="9"/>
      <c r="BF180" s="9"/>
      <c r="BG180" s="12"/>
      <c r="BH180" s="12"/>
      <c r="BI180" s="9"/>
      <c r="BJ180" s="12"/>
      <c r="BK180" s="12"/>
      <c r="BL180" s="9"/>
      <c r="BM180" s="12"/>
      <c r="BN180" s="9"/>
      <c r="BO180" s="12"/>
      <c r="BP180" s="9"/>
      <c r="BQ180" s="12"/>
      <c r="BR180" s="12"/>
      <c r="BS180" s="9"/>
      <c r="BT180" s="9"/>
      <c r="BU180" s="12"/>
      <c r="BV180" s="9"/>
      <c r="BW180" s="9"/>
      <c r="BX180" s="12"/>
      <c r="BY180" s="9"/>
      <c r="BZ180" s="9"/>
      <c r="CA180" s="9"/>
      <c r="CB180" s="12"/>
      <c r="CC180" s="9"/>
      <c r="CD180" s="12"/>
      <c r="CE180" s="9"/>
      <c r="CF180" s="12"/>
      <c r="CG180" s="9"/>
      <c r="CH180" s="12"/>
      <c r="CI180" s="11"/>
      <c r="CJ180" s="9"/>
      <c r="CK180" s="9"/>
      <c r="CL180" s="9"/>
      <c r="CM180" s="9"/>
    </row>
    <row r="181" spans="1:91" s="4" customFormat="1" x14ac:dyDescent="0.25">
      <c r="A181" s="28">
        <f>COUNTIF($B$6:B181,B181)</f>
        <v>1</v>
      </c>
      <c r="B181" s="24" t="s">
        <v>199</v>
      </c>
      <c r="C181" s="9">
        <v>2.82</v>
      </c>
      <c r="D181" s="9"/>
      <c r="E181" s="9"/>
      <c r="F181" s="9"/>
      <c r="G181" s="9"/>
      <c r="H181" s="9"/>
      <c r="I181" s="9"/>
      <c r="J181" s="9"/>
      <c r="K181" s="12"/>
      <c r="L181" s="9"/>
      <c r="M181" s="9"/>
      <c r="N181" s="12"/>
      <c r="O181" s="12"/>
      <c r="P181" s="9"/>
      <c r="Q181" s="9"/>
      <c r="R181" s="12"/>
      <c r="S181" s="9"/>
      <c r="T181" s="9"/>
      <c r="U181" s="9"/>
      <c r="V181" s="9"/>
      <c r="W181" s="12"/>
      <c r="X181" s="9"/>
      <c r="Y181" s="9"/>
      <c r="Z181" s="9"/>
      <c r="AA181" s="9"/>
      <c r="AB181" s="9"/>
      <c r="AC181" s="9"/>
      <c r="AD181" s="9"/>
      <c r="AE181" s="9"/>
      <c r="AF181" s="9"/>
      <c r="AG181" s="9"/>
      <c r="AH181" s="9"/>
      <c r="AI181" s="9"/>
      <c r="AJ181" s="9"/>
      <c r="AK181" s="12"/>
      <c r="AL181" s="9"/>
      <c r="AM181" s="9"/>
      <c r="AN181" s="9"/>
      <c r="AO181" s="9"/>
      <c r="AP181" s="9"/>
      <c r="AQ181" s="9"/>
      <c r="AR181" s="9"/>
      <c r="AS181" s="12"/>
      <c r="AT181" s="9"/>
      <c r="AU181" s="9"/>
      <c r="AV181" s="9"/>
      <c r="AW181" s="9"/>
      <c r="AX181" s="9"/>
      <c r="AY181" s="12"/>
      <c r="AZ181" s="9"/>
      <c r="BA181" s="9"/>
      <c r="BB181" s="12"/>
      <c r="BC181" s="9"/>
      <c r="BD181" s="9"/>
      <c r="BE181" s="9"/>
      <c r="BF181" s="9"/>
      <c r="BG181" s="12"/>
      <c r="BH181" s="9"/>
      <c r="BI181" s="9"/>
      <c r="BJ181" s="9"/>
      <c r="BK181" s="12"/>
      <c r="BL181" s="9"/>
      <c r="BM181" s="12"/>
      <c r="BN181" s="9"/>
      <c r="BO181" s="12"/>
      <c r="BP181" s="9"/>
      <c r="BQ181" s="9"/>
      <c r="BR181" s="12"/>
      <c r="BS181" s="9"/>
      <c r="BT181" s="9"/>
      <c r="BU181" s="12"/>
      <c r="BV181" s="9"/>
      <c r="BW181" s="12"/>
      <c r="BX181" s="12"/>
      <c r="BY181" s="9"/>
      <c r="BZ181" s="9"/>
      <c r="CA181" s="9"/>
      <c r="CB181" s="9"/>
      <c r="CC181" s="9"/>
      <c r="CD181" s="9"/>
      <c r="CE181" s="12"/>
      <c r="CF181" s="9"/>
      <c r="CG181" s="9"/>
      <c r="CH181" s="9"/>
      <c r="CI181" s="9"/>
      <c r="CJ181" s="9"/>
      <c r="CK181" s="9"/>
      <c r="CL181" s="9"/>
      <c r="CM181" s="9"/>
    </row>
    <row r="182" spans="1:91" s="4" customFormat="1" x14ac:dyDescent="0.25">
      <c r="A182" s="28">
        <f>COUNTIF($B$6:B182,B182)</f>
        <v>1</v>
      </c>
      <c r="B182" s="24" t="s">
        <v>81</v>
      </c>
      <c r="C182" s="9">
        <v>27.1</v>
      </c>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12"/>
      <c r="AJ182" s="9"/>
      <c r="AK182" s="9"/>
      <c r="AL182" s="9"/>
      <c r="AM182" s="9"/>
      <c r="AN182" s="9"/>
      <c r="AO182" s="9"/>
      <c r="AP182" s="9"/>
      <c r="AQ182" s="9"/>
      <c r="AR182" s="9"/>
      <c r="AS182" s="9"/>
      <c r="AT182" s="9"/>
      <c r="AU182" s="9"/>
      <c r="AV182" s="12"/>
      <c r="AW182" s="9"/>
      <c r="AX182" s="9"/>
      <c r="AY182" s="9"/>
      <c r="AZ182" s="9"/>
      <c r="BA182" s="12"/>
      <c r="BB182" s="12"/>
      <c r="BC182" s="9"/>
      <c r="BD182" s="9"/>
      <c r="BE182" s="9"/>
      <c r="BF182" s="9"/>
      <c r="BG182" s="12"/>
      <c r="BH182" s="9"/>
      <c r="BI182" s="9"/>
      <c r="BJ182" s="9"/>
      <c r="BK182" s="9"/>
      <c r="BL182" s="9"/>
      <c r="BM182" s="9"/>
      <c r="BN182" s="9"/>
      <c r="BO182" s="9"/>
      <c r="BP182" s="9"/>
      <c r="BQ182" s="9"/>
      <c r="BR182" s="9"/>
      <c r="BS182" s="9"/>
      <c r="BT182" s="9"/>
      <c r="BU182" s="9"/>
      <c r="BV182" s="12"/>
      <c r="BW182" s="9"/>
      <c r="BX182" s="12"/>
      <c r="BY182" s="9"/>
      <c r="BZ182" s="9"/>
      <c r="CA182" s="9"/>
      <c r="CB182" s="9"/>
      <c r="CC182" s="9"/>
      <c r="CD182" s="9"/>
      <c r="CE182" s="9"/>
      <c r="CF182" s="9"/>
      <c r="CG182" s="9"/>
      <c r="CH182" s="9"/>
      <c r="CI182" s="9"/>
      <c r="CJ182" s="9"/>
      <c r="CK182" s="9"/>
      <c r="CL182" s="9"/>
      <c r="CM182" s="9"/>
    </row>
    <row r="183" spans="1:91" s="4" customFormat="1" x14ac:dyDescent="0.25">
      <c r="A183" s="28">
        <f>COUNTIF($B$6:B183,B183)</f>
        <v>0</v>
      </c>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row>
    <row r="184" spans="1:91" s="4" customFormat="1" ht="23.25" x14ac:dyDescent="0.25">
      <c r="A184" s="28">
        <f>COUNTIF($B$6:B184,B184)</f>
        <v>1</v>
      </c>
      <c r="B184" s="2" t="s">
        <v>200</v>
      </c>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row>
    <row r="185" spans="1:91" s="4" customFormat="1" x14ac:dyDescent="0.25">
      <c r="A185" s="28">
        <f>COUNTIF($B$6:B185,B185)</f>
        <v>0</v>
      </c>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row>
    <row r="186" spans="1:91" s="4" customFormat="1" x14ac:dyDescent="0.25">
      <c r="A186" s="28">
        <f>COUNTIF($B$6:B186,B186)</f>
        <v>2</v>
      </c>
      <c r="B186" s="24" t="s">
        <v>96</v>
      </c>
      <c r="C186" s="7" t="s">
        <v>97</v>
      </c>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row>
    <row r="187" spans="1:91" s="4" customFormat="1" x14ac:dyDescent="0.25">
      <c r="A187" s="28">
        <f>COUNTIF($B$6:B187,B187)</f>
        <v>2</v>
      </c>
      <c r="B187" s="24" t="s">
        <v>0</v>
      </c>
      <c r="C187" s="8">
        <v>2013</v>
      </c>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row>
    <row r="188" spans="1:91" s="4" customFormat="1" x14ac:dyDescent="0.25">
      <c r="A188" s="28">
        <f>COUNTIF($B$6:B188,B188)</f>
        <v>0</v>
      </c>
      <c r="B188" s="24"/>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row>
    <row r="189" spans="1:91" s="4" customFormat="1" ht="30" x14ac:dyDescent="0.25">
      <c r="A189" s="28">
        <f>COUNTIF($B$6:B189,B189)</f>
        <v>1</v>
      </c>
      <c r="B189" s="25" t="s">
        <v>201</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row>
    <row r="190" spans="1:91" s="4" customFormat="1" x14ac:dyDescent="0.25">
      <c r="A190" s="28">
        <f>COUNTIF($B$6:B190,B190)</f>
        <v>1</v>
      </c>
      <c r="B190" s="25" t="s">
        <v>202</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row>
    <row r="191" spans="1:91" s="4" customFormat="1" x14ac:dyDescent="0.25">
      <c r="A191" s="28">
        <f>COUNTIF($B$6:B191,B191)</f>
        <v>1</v>
      </c>
      <c r="B191" s="24" t="s">
        <v>203</v>
      </c>
      <c r="C191" s="9">
        <v>32.700000000000003</v>
      </c>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row>
    <row r="192" spans="1:91" s="4" customFormat="1" x14ac:dyDescent="0.25">
      <c r="A192" s="28">
        <f>COUNTIF($B$6:B192,B192)</f>
        <v>1</v>
      </c>
      <c r="B192" s="24" t="s">
        <v>204</v>
      </c>
      <c r="C192" s="9">
        <v>20.399999999999999</v>
      </c>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row>
    <row r="193" spans="1:91" s="4" customFormat="1" x14ac:dyDescent="0.25">
      <c r="A193" s="28">
        <f>COUNTIF($B$6:B193,B193)</f>
        <v>1</v>
      </c>
      <c r="B193" s="24" t="s">
        <v>205</v>
      </c>
      <c r="C193" s="9">
        <v>0.6</v>
      </c>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row>
    <row r="194" spans="1:91" s="4" customFormat="1" x14ac:dyDescent="0.25">
      <c r="A194" s="28">
        <f>COUNTIF($B$6:B194,B194)</f>
        <v>1</v>
      </c>
      <c r="B194" s="24" t="s">
        <v>206</v>
      </c>
      <c r="C194" s="9">
        <v>74.8</v>
      </c>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row>
    <row r="195" spans="1:91" s="4" customFormat="1" x14ac:dyDescent="0.25">
      <c r="A195" s="28">
        <f>COUNTIF($B$6:B195,B195)</f>
        <v>1</v>
      </c>
      <c r="B195" s="24" t="s">
        <v>207</v>
      </c>
      <c r="C195" s="9">
        <v>0.9</v>
      </c>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row>
    <row r="196" spans="1:91" s="4" customFormat="1" x14ac:dyDescent="0.25">
      <c r="A196" s="28">
        <f>COUNTIF($B$6:B196,B196)</f>
        <v>1</v>
      </c>
      <c r="B196" s="24" t="s">
        <v>208</v>
      </c>
      <c r="C196" s="9">
        <v>3.5</v>
      </c>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row>
    <row r="197" spans="1:91" s="4" customFormat="1" x14ac:dyDescent="0.25">
      <c r="A197" s="28">
        <f>COUNTIF($B$6:B197,B197)</f>
        <v>1</v>
      </c>
      <c r="B197" s="24" t="s">
        <v>209</v>
      </c>
      <c r="C197" s="9">
        <v>0.3</v>
      </c>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row>
    <row r="198" spans="1:91" s="4" customFormat="1" x14ac:dyDescent="0.25">
      <c r="A198" s="28">
        <f>COUNTIF($B$6:B198,B198)</f>
        <v>1</v>
      </c>
      <c r="B198" s="24" t="s">
        <v>210</v>
      </c>
      <c r="C198" s="9">
        <v>0.3</v>
      </c>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row>
    <row r="199" spans="1:91" s="4" customFormat="1" x14ac:dyDescent="0.25">
      <c r="A199" s="28">
        <f>COUNTIF($B$6:B199,B199)</f>
        <v>1</v>
      </c>
      <c r="B199" s="24" t="s">
        <v>211</v>
      </c>
      <c r="C199" s="9">
        <v>0</v>
      </c>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row>
    <row r="200" spans="1:91" s="4" customFormat="1" x14ac:dyDescent="0.25">
      <c r="A200" s="28">
        <f>COUNTIF($B$6:B200,B200)</f>
        <v>1</v>
      </c>
      <c r="B200" s="25" t="s">
        <v>212</v>
      </c>
      <c r="C200" s="14">
        <v>133.4</v>
      </c>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row>
    <row r="201" spans="1:91" s="4" customFormat="1" x14ac:dyDescent="0.25">
      <c r="A201" s="28">
        <f>COUNTIF($B$6:B201,B201)</f>
        <v>0</v>
      </c>
      <c r="B201" s="24"/>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row>
    <row r="202" spans="1:91" s="4" customFormat="1" x14ac:dyDescent="0.25">
      <c r="A202" s="28">
        <f>COUNTIF($B$6:B202,B202)</f>
        <v>0</v>
      </c>
      <c r="B202" s="24"/>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row>
    <row r="203" spans="1:91" s="4" customFormat="1" x14ac:dyDescent="0.25">
      <c r="A203" s="28">
        <f>COUNTIF($B$6:B203,B203)</f>
        <v>1</v>
      </c>
      <c r="B203" s="24" t="s">
        <v>213</v>
      </c>
      <c r="C203" s="9">
        <v>2</v>
      </c>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row>
    <row r="204" spans="1:91" s="4" customFormat="1" x14ac:dyDescent="0.25">
      <c r="A204" s="28">
        <f>COUNTIF($B$6:B204,B204)</f>
        <v>1</v>
      </c>
      <c r="B204" s="24" t="s">
        <v>214</v>
      </c>
      <c r="C204" s="9">
        <v>1.8</v>
      </c>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row>
    <row r="205" spans="1:91" s="4" customFormat="1" x14ac:dyDescent="0.25">
      <c r="A205" s="28">
        <f>COUNTIF($B$6:B205,B205)</f>
        <v>1</v>
      </c>
      <c r="B205" s="24" t="s">
        <v>215</v>
      </c>
      <c r="C205" s="9">
        <v>0</v>
      </c>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row>
    <row r="206" spans="1:91" s="4" customFormat="1" x14ac:dyDescent="0.25">
      <c r="A206" s="28">
        <f>COUNTIF($B$6:B206,B206)</f>
        <v>1</v>
      </c>
      <c r="B206" s="24" t="s">
        <v>216</v>
      </c>
      <c r="C206" s="9">
        <v>0.1</v>
      </c>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row>
    <row r="207" spans="1:91" s="4" customFormat="1" x14ac:dyDescent="0.25">
      <c r="A207" s="28">
        <f>COUNTIF($B$6:B207,B207)</f>
        <v>1</v>
      </c>
      <c r="B207" s="24" t="s">
        <v>217</v>
      </c>
      <c r="C207" s="9">
        <v>0.9</v>
      </c>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row>
    <row r="208" spans="1:91" s="4" customFormat="1" x14ac:dyDescent="0.25">
      <c r="A208" s="28">
        <f>COUNTIF($B$6:B208,B208)</f>
        <v>1</v>
      </c>
      <c r="B208" s="24" t="s">
        <v>218</v>
      </c>
      <c r="C208" s="9">
        <v>1.6</v>
      </c>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row>
    <row r="209" spans="1:91" s="4" customFormat="1" x14ac:dyDescent="0.25">
      <c r="A209" s="28">
        <f>COUNTIF($B$6:B209,B209)</f>
        <v>1</v>
      </c>
      <c r="B209" s="24" t="s">
        <v>219</v>
      </c>
      <c r="C209" s="9">
        <v>0</v>
      </c>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row>
    <row r="210" spans="1:91" s="4" customFormat="1" x14ac:dyDescent="0.25">
      <c r="A210" s="28">
        <f>COUNTIF($B$6:B210,B210)</f>
        <v>1</v>
      </c>
      <c r="B210" s="24" t="s">
        <v>220</v>
      </c>
      <c r="C210" s="9">
        <v>0</v>
      </c>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row>
    <row r="211" spans="1:91" s="4" customFormat="1" x14ac:dyDescent="0.25">
      <c r="A211" s="28">
        <f>COUNTIF($B$6:B211,B211)</f>
        <v>1</v>
      </c>
      <c r="B211" s="24" t="s">
        <v>221</v>
      </c>
      <c r="C211" s="9">
        <v>0.1</v>
      </c>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row>
    <row r="212" spans="1:91" s="4" customFormat="1" x14ac:dyDescent="0.25">
      <c r="A212" s="28">
        <f>COUNTIF($B$6:B212,B212)</f>
        <v>1</v>
      </c>
      <c r="B212" s="24" t="s">
        <v>222</v>
      </c>
      <c r="C212" s="9">
        <v>0.1</v>
      </c>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row>
    <row r="213" spans="1:91" s="4" customFormat="1" x14ac:dyDescent="0.25">
      <c r="A213" s="28">
        <f>COUNTIF($B$6:B213,B213)</f>
        <v>1</v>
      </c>
      <c r="B213" s="24" t="s">
        <v>223</v>
      </c>
      <c r="C213" s="9">
        <v>0.9</v>
      </c>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row>
    <row r="214" spans="1:91" s="4" customFormat="1" x14ac:dyDescent="0.25">
      <c r="A214" s="28">
        <f>COUNTIF($B$6:B214,B214)</f>
        <v>1</v>
      </c>
      <c r="B214" s="25" t="s">
        <v>224</v>
      </c>
      <c r="C214" s="14">
        <v>7.5</v>
      </c>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row>
    <row r="215" spans="1:91" s="4" customFormat="1" x14ac:dyDescent="0.25">
      <c r="A215" s="28">
        <f>COUNTIF($B$6:B215,B215)</f>
        <v>0</v>
      </c>
      <c r="B215" s="24"/>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row>
    <row r="216" spans="1:91" s="4" customFormat="1" x14ac:dyDescent="0.25">
      <c r="A216" s="28">
        <f>COUNTIF($B$6:B216,B216)</f>
        <v>1</v>
      </c>
      <c r="B216" s="24" t="s">
        <v>225</v>
      </c>
      <c r="C216" s="9">
        <v>2.2000000000000002</v>
      </c>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row>
    <row r="217" spans="1:91" s="4" customFormat="1" x14ac:dyDescent="0.25">
      <c r="A217" s="28">
        <f>COUNTIF($B$6:B217,B217)</f>
        <v>1</v>
      </c>
      <c r="B217" s="24" t="s">
        <v>226</v>
      </c>
      <c r="C217" s="9">
        <v>0</v>
      </c>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row>
    <row r="218" spans="1:91" s="4" customFormat="1" x14ac:dyDescent="0.25">
      <c r="A218" s="28">
        <f>COUNTIF($B$6:B218,B218)</f>
        <v>1</v>
      </c>
      <c r="B218" s="24" t="s">
        <v>227</v>
      </c>
      <c r="C218" s="9">
        <v>0</v>
      </c>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row>
    <row r="219" spans="1:91" s="4" customFormat="1" x14ac:dyDescent="0.25">
      <c r="A219" s="28">
        <f>COUNTIF($B$6:B219,B219)</f>
        <v>1</v>
      </c>
      <c r="B219" s="24" t="s">
        <v>228</v>
      </c>
      <c r="C219" s="9">
        <v>0</v>
      </c>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row>
    <row r="220" spans="1:91" s="4" customFormat="1" x14ac:dyDescent="0.25">
      <c r="A220" s="28">
        <f>COUNTIF($B$6:B220,B220)</f>
        <v>1</v>
      </c>
      <c r="B220" s="24" t="s">
        <v>229</v>
      </c>
      <c r="C220" s="9">
        <v>0</v>
      </c>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row>
    <row r="221" spans="1:91" s="4" customFormat="1" x14ac:dyDescent="0.25">
      <c r="A221" s="28">
        <f>COUNTIF($B$6:B221,B221)</f>
        <v>1</v>
      </c>
      <c r="B221" s="24" t="s">
        <v>230</v>
      </c>
      <c r="C221" s="9">
        <v>0</v>
      </c>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row>
    <row r="222" spans="1:91" s="4" customFormat="1" x14ac:dyDescent="0.25">
      <c r="A222" s="28">
        <f>COUNTIF($B$6:B222,B222)</f>
        <v>1</v>
      </c>
      <c r="B222" s="24" t="s">
        <v>231</v>
      </c>
      <c r="C222" s="9">
        <v>34.299999999999997</v>
      </c>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row>
    <row r="223" spans="1:91" s="4" customFormat="1" x14ac:dyDescent="0.25">
      <c r="A223" s="28">
        <f>COUNTIF($B$6:B223,B223)</f>
        <v>1</v>
      </c>
      <c r="B223" s="24" t="s">
        <v>232</v>
      </c>
      <c r="C223" s="9">
        <v>0</v>
      </c>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row>
    <row r="224" spans="1:91" s="4" customFormat="1" x14ac:dyDescent="0.25">
      <c r="A224" s="28">
        <f>COUNTIF($B$6:B224,B224)</f>
        <v>1</v>
      </c>
      <c r="B224" s="24" t="s">
        <v>233</v>
      </c>
      <c r="C224" s="9">
        <v>0.5</v>
      </c>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row>
    <row r="225" spans="1:91" s="4" customFormat="1" x14ac:dyDescent="0.25">
      <c r="A225" s="28">
        <f>COUNTIF($B$6:B225,B225)</f>
        <v>1</v>
      </c>
      <c r="B225" s="24" t="s">
        <v>234</v>
      </c>
      <c r="C225" s="9">
        <v>0.9</v>
      </c>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row>
    <row r="226" spans="1:91" s="4" customFormat="1" x14ac:dyDescent="0.25">
      <c r="A226" s="28">
        <f>COUNTIF($B$6:B226,B226)</f>
        <v>1</v>
      </c>
      <c r="B226" s="24" t="s">
        <v>235</v>
      </c>
      <c r="C226" s="9">
        <v>0</v>
      </c>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row>
    <row r="227" spans="1:91" s="4" customFormat="1" x14ac:dyDescent="0.25">
      <c r="A227" s="28">
        <f>COUNTIF($B$6:B227,B227)</f>
        <v>1</v>
      </c>
      <c r="B227" s="24" t="s">
        <v>236</v>
      </c>
      <c r="C227" s="9">
        <v>0</v>
      </c>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row>
    <row r="228" spans="1:91" s="4" customFormat="1" x14ac:dyDescent="0.25">
      <c r="A228" s="28">
        <f>COUNTIF($B$6:B228,B228)</f>
        <v>1</v>
      </c>
      <c r="B228" s="24" t="s">
        <v>237</v>
      </c>
      <c r="C228" s="9">
        <v>0</v>
      </c>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row>
    <row r="229" spans="1:91" s="4" customFormat="1" x14ac:dyDescent="0.25">
      <c r="A229" s="28">
        <f>COUNTIF($B$6:B229,B229)</f>
        <v>1</v>
      </c>
      <c r="B229" s="24" t="s">
        <v>238</v>
      </c>
      <c r="C229" s="9">
        <v>0</v>
      </c>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row>
    <row r="230" spans="1:91" s="4" customFormat="1" x14ac:dyDescent="0.25">
      <c r="A230" s="28">
        <f>COUNTIF($B$6:B230,B230)</f>
        <v>1</v>
      </c>
      <c r="B230" s="24" t="s">
        <v>239</v>
      </c>
      <c r="C230" s="9">
        <v>0</v>
      </c>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row>
    <row r="231" spans="1:91" s="4" customFormat="1" x14ac:dyDescent="0.25">
      <c r="A231" s="28">
        <f>COUNTIF($B$6:B231,B231)</f>
        <v>1</v>
      </c>
      <c r="B231" s="24" t="s">
        <v>240</v>
      </c>
      <c r="C231" s="9">
        <v>0</v>
      </c>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row>
    <row r="232" spans="1:91" s="4" customFormat="1" x14ac:dyDescent="0.25">
      <c r="A232" s="28">
        <f>COUNTIF($B$6:B232,B232)</f>
        <v>1</v>
      </c>
      <c r="B232" s="24" t="s">
        <v>241</v>
      </c>
      <c r="C232" s="9">
        <v>0</v>
      </c>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row>
    <row r="233" spans="1:91" s="4" customFormat="1" x14ac:dyDescent="0.25">
      <c r="A233" s="28">
        <f>COUNTIF($B$6:B233,B233)</f>
        <v>1</v>
      </c>
      <c r="B233" s="24" t="s">
        <v>242</v>
      </c>
      <c r="C233" s="9">
        <v>0</v>
      </c>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row>
    <row r="234" spans="1:91" s="4" customFormat="1" x14ac:dyDescent="0.25">
      <c r="A234" s="28">
        <f>COUNTIF($B$6:B234,B234)</f>
        <v>0</v>
      </c>
      <c r="B234" s="24"/>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row>
    <row r="235" spans="1:91" s="4" customFormat="1" x14ac:dyDescent="0.25">
      <c r="A235" s="28">
        <f>COUNTIF($B$6:B235,B235)</f>
        <v>1</v>
      </c>
      <c r="B235" s="24" t="s">
        <v>243</v>
      </c>
      <c r="C235" s="9">
        <v>0</v>
      </c>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row>
    <row r="236" spans="1:91" s="4" customFormat="1" x14ac:dyDescent="0.25">
      <c r="A236" s="28">
        <f>COUNTIF($B$6:B236,B236)</f>
        <v>1</v>
      </c>
      <c r="B236" s="24" t="s">
        <v>244</v>
      </c>
      <c r="C236" s="9">
        <v>0.9</v>
      </c>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row>
    <row r="237" spans="1:91" s="4" customFormat="1" x14ac:dyDescent="0.25">
      <c r="A237" s="28">
        <f>COUNTIF($B$6:B237,B237)</f>
        <v>1</v>
      </c>
      <c r="B237" s="24" t="s">
        <v>245</v>
      </c>
      <c r="C237" s="9">
        <v>0</v>
      </c>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row>
    <row r="238" spans="1:91" s="4" customFormat="1" x14ac:dyDescent="0.25">
      <c r="A238" s="28">
        <f>COUNTIF($B$6:B238,B238)</f>
        <v>1</v>
      </c>
      <c r="B238" s="24" t="s">
        <v>246</v>
      </c>
      <c r="C238" s="9">
        <v>3</v>
      </c>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row>
    <row r="239" spans="1:91" s="4" customFormat="1" x14ac:dyDescent="0.25">
      <c r="A239" s="28">
        <f>COUNTIF($B$6:B239,B239)</f>
        <v>1</v>
      </c>
      <c r="B239" s="24" t="s">
        <v>247</v>
      </c>
      <c r="C239" s="9">
        <v>0.1</v>
      </c>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row>
    <row r="240" spans="1:91" s="4" customFormat="1" x14ac:dyDescent="0.25">
      <c r="A240" s="28">
        <f>COUNTIF($B$6:B240,B240)</f>
        <v>1</v>
      </c>
      <c r="B240" s="24" t="s">
        <v>248</v>
      </c>
      <c r="C240" s="9">
        <v>0</v>
      </c>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row>
    <row r="241" spans="1:91" s="4" customFormat="1" x14ac:dyDescent="0.25">
      <c r="A241" s="28">
        <f>COUNTIF($B$6:B241,B241)</f>
        <v>1</v>
      </c>
      <c r="B241" s="24" t="s">
        <v>249</v>
      </c>
      <c r="C241" s="9">
        <v>0</v>
      </c>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row>
    <row r="242" spans="1:91" s="4" customFormat="1" x14ac:dyDescent="0.25">
      <c r="A242" s="28">
        <f>COUNTIF($B$6:B242,B242)</f>
        <v>1</v>
      </c>
      <c r="B242" s="24" t="s">
        <v>250</v>
      </c>
      <c r="C242" s="9">
        <v>0</v>
      </c>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row>
    <row r="243" spans="1:91" s="4" customFormat="1" x14ac:dyDescent="0.25">
      <c r="A243" s="28">
        <f>COUNTIF($B$6:B243,B243)</f>
        <v>1</v>
      </c>
      <c r="B243" s="25" t="s">
        <v>251</v>
      </c>
      <c r="C243" s="14">
        <v>182.8</v>
      </c>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row>
    <row r="244" spans="1:91" s="4" customFormat="1" x14ac:dyDescent="0.25">
      <c r="A244" s="28">
        <f>COUNTIF($B$6:B244,B244)</f>
        <v>1</v>
      </c>
      <c r="B244" s="24" t="s">
        <v>252</v>
      </c>
      <c r="C244" s="9">
        <v>3.7</v>
      </c>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row>
    <row r="245" spans="1:91" s="4" customFormat="1" x14ac:dyDescent="0.25">
      <c r="A245" s="28">
        <f>COUNTIF($B$6:B245,B245)</f>
        <v>1</v>
      </c>
      <c r="B245" s="24" t="s">
        <v>253</v>
      </c>
      <c r="C245" s="9">
        <v>0.5</v>
      </c>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row>
    <row r="246" spans="1:91" s="4" customFormat="1" x14ac:dyDescent="0.25">
      <c r="A246" s="28">
        <f>COUNTIF($B$6:B246,B246)</f>
        <v>1</v>
      </c>
      <c r="B246" s="24" t="s">
        <v>254</v>
      </c>
      <c r="C246" s="9">
        <v>0.1</v>
      </c>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row>
    <row r="247" spans="1:91" s="4" customFormat="1" x14ac:dyDescent="0.25">
      <c r="A247" s="28">
        <f>COUNTIF($B$6:B247,B247)</f>
        <v>0</v>
      </c>
      <c r="B247" s="24"/>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row>
    <row r="248" spans="1:91" s="4" customFormat="1" x14ac:dyDescent="0.25">
      <c r="A248" s="28">
        <f>COUNTIF($B$6:B248,B248)</f>
        <v>1</v>
      </c>
      <c r="B248" s="24" t="s">
        <v>255</v>
      </c>
      <c r="C248" s="9">
        <v>111</v>
      </c>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row>
    <row r="249" spans="1:91" s="4" customFormat="1" x14ac:dyDescent="0.25">
      <c r="A249" s="28">
        <f>COUNTIF($B$6:B249,B249)</f>
        <v>1</v>
      </c>
      <c r="B249" s="24" t="s">
        <v>256</v>
      </c>
      <c r="C249" s="9">
        <v>8.4</v>
      </c>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row>
    <row r="250" spans="1:91" s="4" customFormat="1" x14ac:dyDescent="0.25">
      <c r="A250" s="28">
        <f>COUNTIF($B$6:B250,B250)</f>
        <v>1</v>
      </c>
      <c r="B250" s="24" t="s">
        <v>257</v>
      </c>
      <c r="C250" s="9">
        <v>2.8</v>
      </c>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row>
    <row r="251" spans="1:91" s="4" customFormat="1" ht="30" x14ac:dyDescent="0.25">
      <c r="A251" s="28">
        <f>COUNTIF($B$6:B251,B251)</f>
        <v>1</v>
      </c>
      <c r="B251" s="24" t="s">
        <v>258</v>
      </c>
      <c r="C251" s="9">
        <v>78.400000000000006</v>
      </c>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row>
    <row r="252" spans="1:91" s="4" customFormat="1" x14ac:dyDescent="0.25">
      <c r="A252" s="28">
        <f>COUNTIF($B$6:B252,B252)</f>
        <v>1</v>
      </c>
      <c r="B252" s="24" t="s">
        <v>259</v>
      </c>
      <c r="C252" s="9">
        <v>0.6</v>
      </c>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row>
    <row r="253" spans="1:91" s="4" customFormat="1" x14ac:dyDescent="0.25">
      <c r="A253" s="28">
        <f>COUNTIF($B$6:B253,B253)</f>
        <v>1</v>
      </c>
      <c r="B253" s="25" t="s">
        <v>260</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row>
    <row r="254" spans="1:91" s="4" customFormat="1" x14ac:dyDescent="0.25">
      <c r="A254" s="28">
        <f>COUNTIF($B$6:B254,B254)</f>
        <v>0</v>
      </c>
      <c r="B254" s="24"/>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row>
    <row r="255" spans="1:91" s="4" customFormat="1" x14ac:dyDescent="0.25">
      <c r="A255" s="28">
        <f>COUNTIF($B$6:B255,B255)</f>
        <v>1</v>
      </c>
      <c r="B255" s="24" t="s">
        <v>261</v>
      </c>
      <c r="C255" s="9">
        <v>9.6999999999999993</v>
      </c>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row>
    <row r="256" spans="1:91" s="4" customFormat="1" x14ac:dyDescent="0.25">
      <c r="A256" s="28">
        <f>COUNTIF($B$6:B256,B256)</f>
        <v>1</v>
      </c>
      <c r="B256" s="24" t="s">
        <v>262</v>
      </c>
      <c r="C256" s="9">
        <v>165.8</v>
      </c>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row>
    <row r="257" spans="1:91" s="4" customFormat="1" x14ac:dyDescent="0.25">
      <c r="A257" s="28">
        <f>COUNTIF($B$6:B257,B257)</f>
        <v>1</v>
      </c>
      <c r="B257" s="24" t="s">
        <v>263</v>
      </c>
      <c r="C257" s="9">
        <v>10.6</v>
      </c>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row>
    <row r="258" spans="1:91" s="4" customFormat="1" x14ac:dyDescent="0.25">
      <c r="A258" s="28">
        <f>COUNTIF($B$6:B258,B258)</f>
        <v>1</v>
      </c>
      <c r="B258" s="24" t="s">
        <v>264</v>
      </c>
      <c r="C258" s="9">
        <v>1.4</v>
      </c>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row>
    <row r="259" spans="1:91" s="4" customFormat="1" x14ac:dyDescent="0.25">
      <c r="A259" s="28">
        <f>COUNTIF($B$6:B259,B259)</f>
        <v>1</v>
      </c>
      <c r="B259" s="24" t="s">
        <v>265</v>
      </c>
      <c r="C259" s="9">
        <v>1.8</v>
      </c>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row>
    <row r="260" spans="1:91" s="4" customFormat="1" x14ac:dyDescent="0.25">
      <c r="A260" s="28">
        <f>COUNTIF($B$6:B260,B260)</f>
        <v>1</v>
      </c>
      <c r="B260" s="24" t="s">
        <v>266</v>
      </c>
      <c r="C260" s="9">
        <v>0.03</v>
      </c>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row>
    <row r="261" spans="1:91" s="4" customFormat="1" x14ac:dyDescent="0.25">
      <c r="A261" s="28">
        <f>COUNTIF($B$6:B261,B261)</f>
        <v>1</v>
      </c>
      <c r="B261" s="24" t="s">
        <v>267</v>
      </c>
      <c r="C261" s="9">
        <v>66.17</v>
      </c>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row>
    <row r="262" spans="1:91" s="4" customFormat="1" x14ac:dyDescent="0.25">
      <c r="A262" s="28">
        <f>COUNTIF($B$6:B262,B262)</f>
        <v>1</v>
      </c>
      <c r="B262" s="24" t="s">
        <v>268</v>
      </c>
      <c r="C262" s="9">
        <v>0</v>
      </c>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row>
    <row r="263" spans="1:91" s="4" customFormat="1" x14ac:dyDescent="0.25">
      <c r="A263" s="28">
        <f>COUNTIF($B$6:B263,B263)</f>
        <v>1</v>
      </c>
      <c r="B263" s="24" t="s">
        <v>269</v>
      </c>
      <c r="C263" s="9">
        <v>0</v>
      </c>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row>
    <row r="264" spans="1:91" s="4" customFormat="1" ht="30" x14ac:dyDescent="0.25">
      <c r="A264" s="28">
        <f>COUNTIF($B$6:B264,B264)</f>
        <v>1</v>
      </c>
      <c r="B264" s="24" t="s">
        <v>270</v>
      </c>
      <c r="C264" s="9">
        <v>0</v>
      </c>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row>
    <row r="265" spans="1:91" s="4" customFormat="1" x14ac:dyDescent="0.25">
      <c r="A265" s="28">
        <f>COUNTIF($B$6:B265,B265)</f>
        <v>0</v>
      </c>
      <c r="B265" s="24"/>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row>
    <row r="266" spans="1:91" s="4" customFormat="1" x14ac:dyDescent="0.25">
      <c r="A266" s="28">
        <f>COUNTIF($B$6:B266,B266)</f>
        <v>1</v>
      </c>
      <c r="B266" s="25" t="s">
        <v>271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row>
    <row r="267" spans="1:91" s="4" customFormat="1" x14ac:dyDescent="0.25">
      <c r="A267" s="28">
        <f>COUNTIF($B$6:B267,B267)</f>
        <v>1</v>
      </c>
      <c r="B267" s="24" t="s">
        <v>272</v>
      </c>
      <c r="C267" s="9">
        <v>64</v>
      </c>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row>
    <row r="268" spans="1:91" s="4" customFormat="1" x14ac:dyDescent="0.25">
      <c r="A268" s="28">
        <f>COUNTIF($B$6:B268,B268)</f>
        <v>1</v>
      </c>
      <c r="B268" s="24" t="s">
        <v>273</v>
      </c>
      <c r="C268" s="9">
        <v>70</v>
      </c>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row>
    <row r="269" spans="1:91" s="4" customFormat="1" x14ac:dyDescent="0.25">
      <c r="A269" s="28">
        <f>COUNTIF($B$6:B269,B269)</f>
        <v>1</v>
      </c>
      <c r="B269" s="24" t="s">
        <v>274</v>
      </c>
      <c r="C269" s="9">
        <v>21</v>
      </c>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row>
    <row r="270" spans="1:91" s="4" customFormat="1" x14ac:dyDescent="0.25">
      <c r="A270" s="28">
        <f>COUNTIF($B$6:B270,B270)</f>
        <v>1</v>
      </c>
      <c r="B270" s="24" t="s">
        <v>275</v>
      </c>
      <c r="C270" s="9">
        <v>86</v>
      </c>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row>
    <row r="271" spans="1:91" s="4" customFormat="1" x14ac:dyDescent="0.25">
      <c r="A271" s="28">
        <f>COUNTIF($B$6:B271,B271)</f>
        <v>1</v>
      </c>
      <c r="B271" s="24" t="s">
        <v>276</v>
      </c>
      <c r="C271" s="9">
        <v>54</v>
      </c>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row>
    <row r="272" spans="1:91" s="4" customFormat="1" x14ac:dyDescent="0.25">
      <c r="A272" s="28">
        <f>COUNTIF($B$6:B272,B272)</f>
        <v>1</v>
      </c>
      <c r="B272" s="24" t="s">
        <v>277</v>
      </c>
      <c r="C272" s="9">
        <v>73</v>
      </c>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row>
    <row r="273" spans="1:91" s="4" customFormat="1" x14ac:dyDescent="0.25">
      <c r="A273" s="28">
        <f>COUNTIF($B$6:B273,B273)</f>
        <v>1</v>
      </c>
      <c r="B273" s="24" t="s">
        <v>278</v>
      </c>
      <c r="C273" s="9">
        <v>69</v>
      </c>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row>
    <row r="274" spans="1:91" s="4" customFormat="1" x14ac:dyDescent="0.25">
      <c r="A274" s="28">
        <f>COUNTIF($B$6:B274,B274)</f>
        <v>1</v>
      </c>
      <c r="B274" s="24" t="s">
        <v>279</v>
      </c>
      <c r="C274" s="9">
        <v>111</v>
      </c>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row>
    <row r="275" spans="1:91" s="4" customFormat="1" x14ac:dyDescent="0.25">
      <c r="A275" s="28">
        <f>COUNTIF($B$6:B275,B275)</f>
        <v>1</v>
      </c>
      <c r="B275" s="24" t="s">
        <v>280</v>
      </c>
      <c r="C275" s="9">
        <v>12</v>
      </c>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row>
    <row r="276" spans="1:91" s="4" customFormat="1" x14ac:dyDescent="0.25">
      <c r="A276" s="28">
        <f>COUNTIF($B$6:B276,B276)</f>
        <v>1</v>
      </c>
      <c r="B276" s="24" t="s">
        <v>281</v>
      </c>
      <c r="C276" s="9">
        <v>18</v>
      </c>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row>
    <row r="277" spans="1:91" s="4" customFormat="1" x14ac:dyDescent="0.25">
      <c r="A277" s="28">
        <f>COUNTIF($B$6:B277,B277)</f>
        <v>1</v>
      </c>
      <c r="B277" s="24" t="s">
        <v>282</v>
      </c>
      <c r="C277" s="9">
        <v>0</v>
      </c>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row>
    <row r="278" spans="1:91" s="4" customFormat="1" x14ac:dyDescent="0.25">
      <c r="A278" s="28">
        <f>COUNTIF($B$6:B278,B278)</f>
        <v>1</v>
      </c>
      <c r="B278" s="24" t="s">
        <v>283</v>
      </c>
      <c r="C278" s="9">
        <v>12</v>
      </c>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row>
    <row r="279" spans="1:91" s="4" customFormat="1" x14ac:dyDescent="0.25">
      <c r="A279" s="28">
        <f>COUNTIF($B$6:B279,B279)</f>
        <v>1</v>
      </c>
      <c r="B279" s="24" t="s">
        <v>284</v>
      </c>
      <c r="C279" s="9">
        <v>152</v>
      </c>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row>
    <row r="280" spans="1:91" s="4" customFormat="1" x14ac:dyDescent="0.25">
      <c r="A280" s="28">
        <f>COUNTIF($B$6:B280,B280)</f>
        <v>1</v>
      </c>
      <c r="B280" s="24" t="s">
        <v>285</v>
      </c>
      <c r="C280" s="9">
        <v>0</v>
      </c>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row>
    <row r="281" spans="1:91" s="4" customFormat="1" x14ac:dyDescent="0.25">
      <c r="A281" s="28">
        <f>COUNTIF($B$6:B281,B281)</f>
        <v>1</v>
      </c>
      <c r="B281" s="24" t="s">
        <v>286</v>
      </c>
      <c r="C281" s="9">
        <v>0</v>
      </c>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row>
    <row r="282" spans="1:91" s="4" customFormat="1" x14ac:dyDescent="0.25">
      <c r="A282" s="28">
        <f>COUNTIF($B$6:B282,B282)</f>
        <v>1</v>
      </c>
      <c r="B282" s="24" t="s">
        <v>287</v>
      </c>
      <c r="C282" s="9">
        <v>0</v>
      </c>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row>
    <row r="283" spans="1:91" s="4" customFormat="1" x14ac:dyDescent="0.25">
      <c r="A283" s="28">
        <f>COUNTIF($B$6:B283,B283)</f>
        <v>1</v>
      </c>
      <c r="B283" s="24" t="s">
        <v>288</v>
      </c>
      <c r="C283" s="9">
        <v>0</v>
      </c>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row>
    <row r="284" spans="1:91" s="4" customFormat="1" x14ac:dyDescent="0.25">
      <c r="A284" s="28">
        <f>COUNTIF($B$6:B284,B284)</f>
        <v>1</v>
      </c>
      <c r="B284" s="24" t="s">
        <v>289</v>
      </c>
      <c r="C284" s="9">
        <v>43</v>
      </c>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row>
    <row r="285" spans="1:91" s="4" customFormat="1" x14ac:dyDescent="0.25">
      <c r="A285" s="28">
        <f>COUNTIF($B$6:B285,B285)</f>
        <v>1</v>
      </c>
      <c r="B285" s="24" t="s">
        <v>290</v>
      </c>
      <c r="C285" s="9">
        <v>0</v>
      </c>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row>
    <row r="286" spans="1:91" s="4" customFormat="1" x14ac:dyDescent="0.25">
      <c r="A286" s="28">
        <f>COUNTIF($B$6:B286,B286)</f>
        <v>1</v>
      </c>
      <c r="B286" s="24" t="s">
        <v>291</v>
      </c>
      <c r="C286" s="9">
        <v>12</v>
      </c>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row>
    <row r="287" spans="1:91" s="4" customFormat="1" x14ac:dyDescent="0.25">
      <c r="A287" s="28">
        <f>COUNTIF($B$6:B287,B287)</f>
        <v>0</v>
      </c>
      <c r="B287" s="24"/>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row>
    <row r="288" spans="1:91" s="38" customFormat="1" x14ac:dyDescent="0.25">
      <c r="A288" s="28">
        <f>COUNTIF($B$6:B288,B288)</f>
        <v>1</v>
      </c>
      <c r="B288" s="25" t="s">
        <v>292</v>
      </c>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row>
    <row r="289" spans="1:91" s="38" customFormat="1" x14ac:dyDescent="0.25">
      <c r="A289" s="28">
        <f>COUNTIF($B$6:B289,B289)</f>
        <v>1</v>
      </c>
      <c r="B289" s="24" t="s">
        <v>293</v>
      </c>
      <c r="C289" s="9">
        <v>1.69</v>
      </c>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12"/>
      <c r="CG289" s="9"/>
      <c r="CH289" s="9"/>
      <c r="CI289" s="9"/>
      <c r="CJ289" s="9"/>
      <c r="CK289" s="9"/>
      <c r="CL289" s="9"/>
      <c r="CM289" s="9"/>
    </row>
    <row r="290" spans="1:91" s="38" customFormat="1" x14ac:dyDescent="0.25">
      <c r="A290" s="28">
        <f>COUNTIF($B$6:B290,B290)</f>
        <v>1</v>
      </c>
      <c r="B290" s="24" t="s">
        <v>294</v>
      </c>
      <c r="C290" s="9">
        <v>1.62</v>
      </c>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row>
    <row r="291" spans="1:91" s="38" customFormat="1" x14ac:dyDescent="0.25">
      <c r="A291" s="28">
        <f>COUNTIF($B$6:B291,B291)</f>
        <v>1</v>
      </c>
      <c r="B291" s="24" t="s">
        <v>295</v>
      </c>
      <c r="C291" s="9">
        <v>1.56</v>
      </c>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row>
    <row r="292" spans="1:91" s="38" customFormat="1" x14ac:dyDescent="0.25">
      <c r="A292" s="28">
        <f>COUNTIF($B$6:B292,B292)</f>
        <v>1</v>
      </c>
      <c r="B292" s="24" t="s">
        <v>296</v>
      </c>
      <c r="C292" s="9">
        <v>1.61</v>
      </c>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row>
    <row r="293" spans="1:91" s="38" customFormat="1" x14ac:dyDescent="0.25">
      <c r="A293" s="28">
        <f>COUNTIF($B$6:B293,B293)</f>
        <v>1</v>
      </c>
      <c r="B293" s="24" t="s">
        <v>297</v>
      </c>
      <c r="C293" s="9">
        <v>2.83</v>
      </c>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row>
    <row r="294" spans="1:91" s="38" customFormat="1" x14ac:dyDescent="0.25">
      <c r="A294" s="28">
        <f>COUNTIF($B$6:B294,B294)</f>
        <v>1</v>
      </c>
      <c r="B294" s="24" t="s">
        <v>298</v>
      </c>
      <c r="C294" s="9">
        <v>2.27</v>
      </c>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row>
    <row r="295" spans="1:91" s="38" customFormat="1" x14ac:dyDescent="0.25">
      <c r="A295" s="28">
        <f>COUNTIF($B$6:B295,B295)</f>
        <v>1</v>
      </c>
      <c r="B295" s="24" t="s">
        <v>299</v>
      </c>
      <c r="C295" s="9">
        <v>0</v>
      </c>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row>
    <row r="296" spans="1:91" s="38" customFormat="1" x14ac:dyDescent="0.25">
      <c r="A296" s="28">
        <f>COUNTIF($B$6:B296,B296)</f>
        <v>1</v>
      </c>
      <c r="B296" s="24" t="s">
        <v>300</v>
      </c>
      <c r="C296" s="9">
        <v>0</v>
      </c>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row>
    <row r="297" spans="1:91" s="38" customFormat="1" x14ac:dyDescent="0.25">
      <c r="A297" s="28">
        <f>COUNTIF($B$6:B297,B297)</f>
        <v>1</v>
      </c>
      <c r="B297" s="24" t="s">
        <v>301</v>
      </c>
      <c r="C297" s="9">
        <v>0</v>
      </c>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row>
    <row r="298" spans="1:91" s="38" customFormat="1" x14ac:dyDescent="0.25">
      <c r="A298" s="28">
        <f>COUNTIF($B$6:B298,B298)</f>
        <v>0</v>
      </c>
      <c r="B298" s="24"/>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row>
    <row r="299" spans="1:91" s="4" customFormat="1" x14ac:dyDescent="0.25">
      <c r="A299" s="28">
        <f>COUNTIF($B$6:B299,B299)</f>
        <v>0</v>
      </c>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row>
    <row r="300" spans="1:91" s="4" customFormat="1" ht="23.25" x14ac:dyDescent="0.25">
      <c r="A300" s="28">
        <f>COUNTIF($B$6:B300,B300)</f>
        <v>1</v>
      </c>
      <c r="B300" s="2" t="s">
        <v>302</v>
      </c>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row>
    <row r="301" spans="1:91" s="4" customFormat="1" x14ac:dyDescent="0.25">
      <c r="A301" s="28">
        <f>COUNTIF($B$6:B301,B301)</f>
        <v>0</v>
      </c>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row>
    <row r="302" spans="1:91" s="4" customFormat="1" x14ac:dyDescent="0.25">
      <c r="A302" s="28">
        <f>COUNTIF($B$6:B302,B302)</f>
        <v>3</v>
      </c>
      <c r="B302" s="24" t="s">
        <v>96</v>
      </c>
      <c r="C302" s="7" t="s">
        <v>97</v>
      </c>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row>
    <row r="303" spans="1:91" s="4" customFormat="1" x14ac:dyDescent="0.25">
      <c r="A303" s="28">
        <f>COUNTIF($B$6:B303,B303)</f>
        <v>3</v>
      </c>
      <c r="B303" s="24" t="s">
        <v>0</v>
      </c>
      <c r="C303" s="8">
        <v>2013</v>
      </c>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row>
    <row r="304" spans="1:91" s="4" customFormat="1" x14ac:dyDescent="0.25">
      <c r="A304" s="28">
        <f>COUNTIF($B$6:B304,B304)</f>
        <v>1</v>
      </c>
      <c r="B304" s="25" t="s">
        <v>303</v>
      </c>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row>
    <row r="305" spans="1:91" s="4" customFormat="1" x14ac:dyDescent="0.25">
      <c r="A305" s="28">
        <f>COUNTIF($B$6:B305,B305)</f>
        <v>1</v>
      </c>
      <c r="B305" s="24" t="s">
        <v>304</v>
      </c>
      <c r="C305" s="9">
        <v>0</v>
      </c>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row>
    <row r="306" spans="1:91" s="4" customFormat="1" x14ac:dyDescent="0.25">
      <c r="A306" s="28">
        <f>COUNTIF($B$6:B306,B306)</f>
        <v>1</v>
      </c>
      <c r="B306" s="24" t="s">
        <v>305</v>
      </c>
      <c r="C306" s="9">
        <v>0</v>
      </c>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row>
    <row r="307" spans="1:91" s="4" customFormat="1" x14ac:dyDescent="0.25">
      <c r="A307" s="28">
        <f>COUNTIF($B$6:B307,B307)</f>
        <v>1</v>
      </c>
      <c r="B307" s="24" t="s">
        <v>306</v>
      </c>
      <c r="C307" s="9">
        <v>0</v>
      </c>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row>
    <row r="308" spans="1:91" s="4" customFormat="1" x14ac:dyDescent="0.25">
      <c r="A308" s="28">
        <f>COUNTIF($B$6:B308,B308)</f>
        <v>1</v>
      </c>
      <c r="B308" s="24" t="s">
        <v>307</v>
      </c>
      <c r="C308" s="9">
        <v>0</v>
      </c>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row>
    <row r="309" spans="1:91" s="4" customFormat="1" ht="30" x14ac:dyDescent="0.25">
      <c r="A309" s="28">
        <f>COUNTIF($B$6:B309,B309)</f>
        <v>1</v>
      </c>
      <c r="B309" s="24" t="s">
        <v>308</v>
      </c>
      <c r="C309" s="9">
        <v>0</v>
      </c>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row>
    <row r="310" spans="1:91" s="4" customFormat="1" x14ac:dyDescent="0.25">
      <c r="A310" s="28">
        <f>COUNTIF($B$6:B310,B310)</f>
        <v>1</v>
      </c>
      <c r="B310" s="24" t="s">
        <v>309</v>
      </c>
      <c r="C310" s="9">
        <v>0</v>
      </c>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row>
    <row r="311" spans="1:91" s="4" customFormat="1" x14ac:dyDescent="0.25">
      <c r="A311" s="28">
        <f>COUNTIF($B$6:B311,B311)</f>
        <v>2</v>
      </c>
      <c r="B311" s="24" t="s">
        <v>195</v>
      </c>
      <c r="C311" s="9">
        <v>0</v>
      </c>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row>
    <row r="312" spans="1:91" s="4" customFormat="1" x14ac:dyDescent="0.25">
      <c r="A312" s="28">
        <f>COUNTIF($B$6:B312,B312)</f>
        <v>1</v>
      </c>
      <c r="B312" s="24" t="s">
        <v>310</v>
      </c>
      <c r="C312" s="9">
        <v>0</v>
      </c>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row>
    <row r="313" spans="1:91" s="4" customFormat="1" x14ac:dyDescent="0.25">
      <c r="A313" s="28">
        <f>COUNTIF($B$6:B313,B313)</f>
        <v>1</v>
      </c>
      <c r="B313" s="24" t="s">
        <v>311</v>
      </c>
      <c r="C313" s="9">
        <v>0</v>
      </c>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row>
    <row r="314" spans="1:91" s="4" customFormat="1" x14ac:dyDescent="0.25">
      <c r="A314" s="28">
        <f>COUNTIF($B$6:B314,B314)</f>
        <v>1</v>
      </c>
      <c r="B314" s="24" t="s">
        <v>312</v>
      </c>
      <c r="C314" s="9">
        <v>0</v>
      </c>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row>
    <row r="315" spans="1:91" s="38" customFormat="1" x14ac:dyDescent="0.25">
      <c r="A315" s="28">
        <f>COUNTIF($B$6:B315,B315)</f>
        <v>1</v>
      </c>
      <c r="B315" s="24" t="s">
        <v>313</v>
      </c>
      <c r="C315" s="9">
        <v>0</v>
      </c>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row>
    <row r="316" spans="1:91" s="4" customFormat="1" x14ac:dyDescent="0.25">
      <c r="A316" s="28">
        <f>COUNTIF($B$6:B316,B316)</f>
        <v>1</v>
      </c>
      <c r="B316" s="24" t="s">
        <v>314</v>
      </c>
      <c r="C316" s="9">
        <v>0</v>
      </c>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row>
    <row r="317" spans="1:91" s="4" customFormat="1" x14ac:dyDescent="0.25">
      <c r="A317" s="28">
        <f>COUNTIF($B$6:B317,B317)</f>
        <v>0</v>
      </c>
      <c r="B317" s="24"/>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row>
    <row r="318" spans="1:91" s="38" customFormat="1" x14ac:dyDescent="0.25">
      <c r="A318" s="28">
        <f>COUNTIF($B$6:B318,B318)</f>
        <v>1</v>
      </c>
      <c r="B318" s="24" t="s">
        <v>315</v>
      </c>
      <c r="C318" s="10">
        <v>7813</v>
      </c>
      <c r="D318" s="9"/>
      <c r="E318" s="9"/>
      <c r="F318" s="9"/>
      <c r="G318" s="9"/>
      <c r="H318" s="9"/>
      <c r="I318" s="9"/>
      <c r="J318" s="9"/>
      <c r="K318" s="10"/>
      <c r="L318" s="9"/>
      <c r="M318" s="9"/>
      <c r="N318" s="9"/>
      <c r="O318" s="9"/>
      <c r="P318" s="9"/>
      <c r="Q318" s="9"/>
      <c r="R318" s="9"/>
      <c r="S318" s="9"/>
      <c r="T318" s="9"/>
      <c r="U318" s="9"/>
      <c r="V318" s="9"/>
      <c r="W318" s="9"/>
      <c r="X318" s="9"/>
      <c r="Y318" s="9"/>
      <c r="Z318" s="9"/>
      <c r="AA318" s="10"/>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10"/>
      <c r="CG318" s="9"/>
      <c r="CH318" s="9"/>
      <c r="CI318" s="9"/>
      <c r="CJ318" s="9"/>
      <c r="CK318" s="9"/>
      <c r="CL318" s="9"/>
      <c r="CM318" s="9"/>
    </row>
    <row r="319" spans="1:91" s="38" customFormat="1" x14ac:dyDescent="0.25">
      <c r="A319" s="28">
        <f>COUNTIF($B$6:B319,B319)</f>
        <v>1</v>
      </c>
      <c r="B319" s="24" t="s">
        <v>316</v>
      </c>
      <c r="C319" s="9">
        <v>0</v>
      </c>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row>
    <row r="320" spans="1:91" s="38" customFormat="1" x14ac:dyDescent="0.25">
      <c r="A320" s="28">
        <f>COUNTIF($B$6:B320,B320)</f>
        <v>1</v>
      </c>
      <c r="B320" s="24" t="s">
        <v>317</v>
      </c>
      <c r="C320" s="10">
        <v>4100</v>
      </c>
      <c r="D320" s="9"/>
      <c r="E320" s="9"/>
      <c r="F320" s="9"/>
      <c r="G320" s="9"/>
      <c r="H320" s="9"/>
      <c r="I320" s="9"/>
      <c r="J320" s="9"/>
      <c r="K320" s="9"/>
      <c r="L320" s="9"/>
      <c r="M320" s="9"/>
      <c r="N320" s="9"/>
      <c r="O320" s="9"/>
      <c r="P320" s="9"/>
      <c r="Q320" s="9"/>
      <c r="R320" s="9"/>
      <c r="S320" s="9"/>
      <c r="T320" s="9"/>
      <c r="U320" s="9"/>
      <c r="V320" s="9"/>
      <c r="W320" s="9"/>
      <c r="X320" s="9"/>
      <c r="Y320" s="9"/>
      <c r="Z320" s="9"/>
      <c r="AA320" s="10"/>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row>
    <row r="321" spans="1:91" s="4" customFormat="1" x14ac:dyDescent="0.25">
      <c r="A321" s="28">
        <f>COUNTIF($B$6:B321,B321)</f>
        <v>0</v>
      </c>
      <c r="B321" s="24"/>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row>
    <row r="322" spans="1:91" s="4" customFormat="1" x14ac:dyDescent="0.25">
      <c r="A322" s="28">
        <f>COUNTIF($B$6:B322,B322)</f>
        <v>1</v>
      </c>
      <c r="B322" s="24" t="s">
        <v>318</v>
      </c>
      <c r="C322" s="9">
        <v>0</v>
      </c>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row>
    <row r="323" spans="1:91" s="4" customFormat="1" x14ac:dyDescent="0.25">
      <c r="A323" s="28">
        <f>COUNTIF($B$6:B323,B323)</f>
        <v>0</v>
      </c>
      <c r="B323" s="24"/>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row>
    <row r="324" spans="1:91" s="4" customFormat="1" x14ac:dyDescent="0.25">
      <c r="A324" s="28">
        <f>COUNTIF($B$6:B324,B324)</f>
        <v>1</v>
      </c>
      <c r="B324" s="24" t="s">
        <v>319</v>
      </c>
      <c r="C324" s="9">
        <v>0</v>
      </c>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row>
    <row r="325" spans="1:91" s="4" customFormat="1" x14ac:dyDescent="0.25">
      <c r="A325" s="28">
        <f>COUNTIF($B$6:B325,B325)</f>
        <v>1</v>
      </c>
      <c r="B325" s="24" t="s">
        <v>320</v>
      </c>
      <c r="C325" s="9">
        <v>0</v>
      </c>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row>
    <row r="326" spans="1:91" s="4" customFormat="1" x14ac:dyDescent="0.25">
      <c r="A326" s="28">
        <f>COUNTIF($B$6:B326,B326)</f>
        <v>1</v>
      </c>
      <c r="B326" s="24" t="s">
        <v>321</v>
      </c>
      <c r="C326" s="9">
        <v>0</v>
      </c>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row>
    <row r="327" spans="1:91" s="4" customFormat="1" x14ac:dyDescent="0.25">
      <c r="A327" s="28">
        <f>COUNTIF($B$6:B327,B327)</f>
        <v>1</v>
      </c>
      <c r="B327" s="24" t="s">
        <v>322</v>
      </c>
      <c r="C327" s="9">
        <v>0</v>
      </c>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row>
    <row r="328" spans="1:91" s="4" customFormat="1" x14ac:dyDescent="0.25">
      <c r="A328" s="28">
        <f>COUNTIF($B$6:B328,B328)</f>
        <v>1</v>
      </c>
      <c r="B328" s="24" t="s">
        <v>323</v>
      </c>
      <c r="C328" s="9">
        <v>0</v>
      </c>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row>
    <row r="329" spans="1:91" s="4" customFormat="1" x14ac:dyDescent="0.25">
      <c r="A329" s="28">
        <f>COUNTIF($B$6:B329,B329)</f>
        <v>0</v>
      </c>
      <c r="B329" s="24"/>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row>
    <row r="330" spans="1:91" s="4" customFormat="1" x14ac:dyDescent="0.25">
      <c r="A330" s="28">
        <f>COUNTIF($B$6:B330,B330)</f>
        <v>0</v>
      </c>
      <c r="B330" s="24"/>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row>
    <row r="331" spans="1:91" s="4" customFormat="1" x14ac:dyDescent="0.25">
      <c r="A331" s="28">
        <f>COUNTIF($B$6:B331,B331)</f>
        <v>1</v>
      </c>
      <c r="B331" s="24" t="s">
        <v>324</v>
      </c>
      <c r="C331" s="9">
        <v>0.3</v>
      </c>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row>
    <row r="332" spans="1:91" s="4" customFormat="1" x14ac:dyDescent="0.25">
      <c r="A332" s="28">
        <f>COUNTIF($B$6:B332,B332)</f>
        <v>0</v>
      </c>
      <c r="B332" s="24"/>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row>
    <row r="333" spans="1:91" s="4" customFormat="1" x14ac:dyDescent="0.25">
      <c r="A333" s="28">
        <f>COUNTIF($B$6:B333,B333)</f>
        <v>1</v>
      </c>
      <c r="B333" s="24" t="s">
        <v>325</v>
      </c>
      <c r="C333" s="9">
        <v>0</v>
      </c>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row>
    <row r="334" spans="1:91" s="4" customFormat="1" x14ac:dyDescent="0.25">
      <c r="A334" s="28">
        <f>COUNTIF($B$6:B334,B334)</f>
        <v>1</v>
      </c>
      <c r="B334" s="24" t="s">
        <v>326</v>
      </c>
      <c r="C334" s="9">
        <v>0</v>
      </c>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row>
    <row r="335" spans="1:91" s="4" customFormat="1" ht="30" x14ac:dyDescent="0.25">
      <c r="A335" s="28">
        <f>COUNTIF($B$6:B335,B335)</f>
        <v>1</v>
      </c>
      <c r="B335" s="24" t="s">
        <v>327</v>
      </c>
      <c r="C335" s="9">
        <v>0</v>
      </c>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row>
    <row r="336" spans="1:91" s="38" customFormat="1" x14ac:dyDescent="0.25">
      <c r="A336" s="28">
        <f>COUNTIF($B$6:B336,B336)</f>
        <v>1</v>
      </c>
      <c r="B336" s="24" t="s">
        <v>328</v>
      </c>
      <c r="C336" s="10">
        <v>5134</v>
      </c>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10"/>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row>
    <row r="337" spans="1:91" s="4" customFormat="1" x14ac:dyDescent="0.25">
      <c r="A337" s="28">
        <f>COUNTIF($B$6:B337,B337)</f>
        <v>0</v>
      </c>
      <c r="B337" s="24"/>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row>
    <row r="338" spans="1:91" s="4" customFormat="1" x14ac:dyDescent="0.25">
      <c r="A338" s="28">
        <f>COUNTIF($B$6:B338,B338)</f>
        <v>0</v>
      </c>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row>
    <row r="339" spans="1:91" s="4" customFormat="1" ht="23.25" x14ac:dyDescent="0.25">
      <c r="A339" s="28">
        <f>COUNTIF($B$6:B339,B339)</f>
        <v>1</v>
      </c>
      <c r="B339" s="2" t="s">
        <v>329</v>
      </c>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row>
    <row r="340" spans="1:91" s="4" customFormat="1" x14ac:dyDescent="0.25">
      <c r="A340" s="28">
        <f>COUNTIF($B$6:B340,B340)</f>
        <v>0</v>
      </c>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row>
    <row r="341" spans="1:91" s="4" customFormat="1" x14ac:dyDescent="0.25">
      <c r="A341" s="28">
        <f>COUNTIF($B$6:B341,B341)</f>
        <v>4</v>
      </c>
      <c r="B341" s="24" t="s">
        <v>96</v>
      </c>
      <c r="C341" s="7" t="s">
        <v>97</v>
      </c>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row>
    <row r="342" spans="1:91" s="4" customFormat="1" x14ac:dyDescent="0.25">
      <c r="A342" s="28">
        <f>COUNTIF($B$6:B342,B342)</f>
        <v>4</v>
      </c>
      <c r="B342" s="24" t="s">
        <v>0</v>
      </c>
      <c r="C342" s="8">
        <v>2013</v>
      </c>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row>
    <row r="343" spans="1:91" s="4" customFormat="1" x14ac:dyDescent="0.25">
      <c r="A343" s="28">
        <f>COUNTIF($B$6:B343,B343)</f>
        <v>1</v>
      </c>
      <c r="B343" s="25" t="s">
        <v>330</v>
      </c>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row>
    <row r="344" spans="1:91" s="4" customFormat="1" x14ac:dyDescent="0.25">
      <c r="A344" s="28">
        <f>COUNTIF($B$6:B344,B344)</f>
        <v>1</v>
      </c>
      <c r="B344" s="24" t="s">
        <v>331</v>
      </c>
      <c r="C344" s="9">
        <v>284.5</v>
      </c>
      <c r="D344" s="9"/>
      <c r="E344" s="9"/>
      <c r="F344" s="9"/>
      <c r="G344" s="9"/>
      <c r="H344" s="9"/>
      <c r="I344" s="9"/>
      <c r="J344" s="9"/>
      <c r="K344" s="9"/>
      <c r="L344" s="9"/>
      <c r="M344" s="15"/>
      <c r="N344" s="9"/>
      <c r="O344" s="9"/>
      <c r="P344" s="9"/>
      <c r="Q344" s="9"/>
      <c r="R344" s="9"/>
      <c r="S344" s="9"/>
      <c r="T344" s="9"/>
      <c r="U344" s="9"/>
      <c r="V344" s="9"/>
      <c r="W344" s="9"/>
      <c r="X344" s="9"/>
      <c r="Y344" s="9"/>
      <c r="Z344" s="9"/>
      <c r="AA344" s="9"/>
      <c r="AB344" s="9"/>
      <c r="AC344" s="15"/>
      <c r="AD344" s="9"/>
      <c r="AE344" s="9"/>
      <c r="AF344" s="9"/>
      <c r="AG344" s="9"/>
      <c r="AH344" s="15"/>
      <c r="AI344" s="9"/>
      <c r="AJ344" s="9"/>
      <c r="AK344" s="9"/>
      <c r="AL344" s="9"/>
      <c r="AM344" s="15"/>
      <c r="AN344" s="9"/>
      <c r="AO344" s="9"/>
      <c r="AP344" s="9"/>
      <c r="AQ344" s="9"/>
      <c r="AR344" s="9"/>
      <c r="AS344" s="9"/>
      <c r="AT344" s="9"/>
      <c r="AU344" s="9"/>
      <c r="AV344" s="9"/>
      <c r="AW344" s="9"/>
      <c r="AX344" s="15"/>
      <c r="AY344" s="9"/>
      <c r="AZ344" s="9"/>
      <c r="BA344" s="9"/>
      <c r="BB344" s="15"/>
      <c r="BC344" s="9"/>
      <c r="BD344" s="9"/>
      <c r="BE344" s="9"/>
      <c r="BF344" s="9"/>
      <c r="BG344" s="9"/>
      <c r="BH344" s="9"/>
      <c r="BI344" s="9"/>
      <c r="BJ344" s="9"/>
      <c r="BK344" s="9"/>
      <c r="BL344" s="9"/>
      <c r="BM344" s="9"/>
      <c r="BN344" s="9"/>
      <c r="BO344" s="9"/>
      <c r="BP344" s="9"/>
      <c r="BQ344" s="9"/>
      <c r="BR344" s="9"/>
      <c r="BS344" s="9"/>
      <c r="BT344" s="9"/>
      <c r="BU344" s="9"/>
      <c r="BV344" s="15"/>
      <c r="BW344" s="15"/>
      <c r="BX344" s="9"/>
      <c r="BY344" s="9"/>
      <c r="BZ344" s="9"/>
      <c r="CA344" s="9"/>
      <c r="CB344" s="9"/>
      <c r="CC344" s="9"/>
      <c r="CD344" s="9"/>
      <c r="CE344" s="9"/>
      <c r="CF344" s="9"/>
      <c r="CG344" s="9"/>
      <c r="CH344" s="9"/>
      <c r="CI344" s="9"/>
      <c r="CJ344" s="9"/>
      <c r="CK344" s="9"/>
      <c r="CL344" s="9"/>
      <c r="CM344" s="9"/>
    </row>
    <row r="345" spans="1:91" s="4" customFormat="1" x14ac:dyDescent="0.25">
      <c r="A345" s="28">
        <f>COUNTIF($B$6:B345,B345)</f>
        <v>1</v>
      </c>
      <c r="B345" s="24" t="s">
        <v>332</v>
      </c>
      <c r="C345" s="9">
        <v>30.1</v>
      </c>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row>
    <row r="346" spans="1:91" s="4" customFormat="1" x14ac:dyDescent="0.25">
      <c r="A346" s="28">
        <f>COUNTIF($B$6:B346,B346)</f>
        <v>1</v>
      </c>
      <c r="B346" s="24" t="s">
        <v>333</v>
      </c>
      <c r="C346" s="10">
        <v>8556</v>
      </c>
      <c r="D346" s="10"/>
      <c r="E346" s="9"/>
      <c r="F346" s="10"/>
      <c r="G346" s="9"/>
      <c r="H346" s="10"/>
      <c r="I346" s="10"/>
      <c r="J346" s="10"/>
      <c r="K346" s="9"/>
      <c r="L346" s="10"/>
      <c r="M346" s="10"/>
      <c r="N346" s="10"/>
      <c r="O346" s="10"/>
      <c r="P346" s="10"/>
      <c r="Q346" s="10"/>
      <c r="R346" s="9"/>
      <c r="S346" s="9"/>
      <c r="T346" s="9"/>
      <c r="U346" s="10"/>
      <c r="V346" s="9"/>
      <c r="W346" s="10"/>
      <c r="X346" s="10"/>
      <c r="Y346" s="10"/>
      <c r="Z346" s="9"/>
      <c r="AA346" s="9"/>
      <c r="AB346" s="9"/>
      <c r="AC346" s="10"/>
      <c r="AD346" s="10"/>
      <c r="AE346" s="10"/>
      <c r="AF346" s="10"/>
      <c r="AG346" s="10"/>
      <c r="AH346" s="10"/>
      <c r="AI346" s="9"/>
      <c r="AJ346" s="9"/>
      <c r="AK346" s="9"/>
      <c r="AL346" s="9"/>
      <c r="AM346" s="10"/>
      <c r="AN346" s="9"/>
      <c r="AO346" s="9"/>
      <c r="AP346" s="9"/>
      <c r="AQ346" s="9"/>
      <c r="AR346" s="10"/>
      <c r="AS346" s="10"/>
      <c r="AT346" s="10"/>
      <c r="AU346" s="9"/>
      <c r="AV346" s="10"/>
      <c r="AW346" s="9"/>
      <c r="AX346" s="10"/>
      <c r="AY346" s="9"/>
      <c r="AZ346" s="9"/>
      <c r="BA346" s="10"/>
      <c r="BB346" s="10"/>
      <c r="BC346" s="9"/>
      <c r="BD346" s="10"/>
      <c r="BE346" s="10"/>
      <c r="BF346" s="10"/>
      <c r="BG346" s="9"/>
      <c r="BH346" s="9"/>
      <c r="BI346" s="10"/>
      <c r="BJ346" s="9"/>
      <c r="BK346" s="9"/>
      <c r="BL346" s="10"/>
      <c r="BM346" s="9"/>
      <c r="BN346" s="9"/>
      <c r="BO346" s="10"/>
      <c r="BP346" s="10"/>
      <c r="BQ346" s="9"/>
      <c r="BR346" s="9"/>
      <c r="BS346" s="10"/>
      <c r="BT346" s="10"/>
      <c r="BU346" s="9"/>
      <c r="BV346" s="10"/>
      <c r="BW346" s="10"/>
      <c r="BX346" s="10"/>
      <c r="BY346" s="10"/>
      <c r="BZ346" s="9"/>
      <c r="CA346" s="9"/>
      <c r="CB346" s="9"/>
      <c r="CC346" s="9"/>
      <c r="CD346" s="10"/>
      <c r="CE346" s="9"/>
      <c r="CF346" s="9"/>
      <c r="CG346" s="10"/>
      <c r="CH346" s="9"/>
      <c r="CI346" s="9"/>
      <c r="CJ346" s="9"/>
      <c r="CK346" s="10"/>
      <c r="CL346" s="9"/>
      <c r="CM346" s="9"/>
    </row>
    <row r="347" spans="1:91" s="4" customFormat="1" ht="30" x14ac:dyDescent="0.25">
      <c r="A347" s="28">
        <f>COUNTIF($B$6:B347,B347)</f>
        <v>1</v>
      </c>
      <c r="B347" s="24" t="s">
        <v>334</v>
      </c>
      <c r="C347" s="9">
        <v>7.2</v>
      </c>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row>
    <row r="348" spans="1:91" s="4" customFormat="1" x14ac:dyDescent="0.25">
      <c r="A348" s="28">
        <f>COUNTIF($B$6:B348,B348)</f>
        <v>1</v>
      </c>
      <c r="B348" s="24" t="s">
        <v>335</v>
      </c>
      <c r="C348" s="10">
        <v>1055</v>
      </c>
      <c r="D348" s="9"/>
      <c r="E348" s="9"/>
      <c r="F348" s="10"/>
      <c r="G348" s="9"/>
      <c r="H348" s="9"/>
      <c r="I348" s="9"/>
      <c r="J348" s="9"/>
      <c r="K348" s="9"/>
      <c r="L348" s="9"/>
      <c r="M348" s="9"/>
      <c r="N348" s="10"/>
      <c r="O348" s="9"/>
      <c r="P348" s="9"/>
      <c r="Q348" s="9"/>
      <c r="R348" s="9"/>
      <c r="S348" s="9"/>
      <c r="T348" s="9"/>
      <c r="U348" s="9"/>
      <c r="V348" s="9"/>
      <c r="W348" s="9"/>
      <c r="X348" s="9"/>
      <c r="Y348" s="9"/>
      <c r="Z348" s="9"/>
      <c r="AA348" s="9"/>
      <c r="AB348" s="9"/>
      <c r="AC348" s="10"/>
      <c r="AD348" s="9"/>
      <c r="AE348" s="9"/>
      <c r="AF348" s="9"/>
      <c r="AG348" s="9"/>
      <c r="AH348" s="9"/>
      <c r="AI348" s="9"/>
      <c r="AJ348" s="9"/>
      <c r="AK348" s="9"/>
      <c r="AL348" s="9"/>
      <c r="AM348" s="10"/>
      <c r="AN348" s="9"/>
      <c r="AO348" s="9"/>
      <c r="AP348" s="9"/>
      <c r="AQ348" s="9"/>
      <c r="AR348" s="9"/>
      <c r="AS348" s="9"/>
      <c r="AT348" s="9"/>
      <c r="AU348" s="9"/>
      <c r="AV348" s="9"/>
      <c r="AW348" s="9"/>
      <c r="AX348" s="10"/>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10"/>
      <c r="CH348" s="9"/>
      <c r="CI348" s="9"/>
      <c r="CJ348" s="9"/>
      <c r="CK348" s="9"/>
      <c r="CL348" s="9"/>
      <c r="CM348" s="9"/>
    </row>
    <row r="349" spans="1:91" s="4" customFormat="1" x14ac:dyDescent="0.25">
      <c r="A349" s="28">
        <f>COUNTIF($B$6:B349,B349)</f>
        <v>1</v>
      </c>
      <c r="B349" s="24" t="s">
        <v>336</v>
      </c>
      <c r="C349" s="9">
        <v>257</v>
      </c>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row>
    <row r="350" spans="1:91" s="4" customFormat="1" x14ac:dyDescent="0.25">
      <c r="A350" s="28">
        <f>COUNTIF($B$6:B350,B350)</f>
        <v>0</v>
      </c>
      <c r="B350" s="24"/>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row>
    <row r="351" spans="1:91" s="4" customFormat="1" x14ac:dyDescent="0.25">
      <c r="A351" s="28">
        <f>COUNTIF($B$6:B351,B351)</f>
        <v>1</v>
      </c>
      <c r="B351" s="25" t="s">
        <v>337</v>
      </c>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row>
    <row r="352" spans="1:91" s="4" customFormat="1" x14ac:dyDescent="0.25">
      <c r="A352" s="28">
        <f>COUNTIF($B$6:B352,B352)</f>
        <v>1</v>
      </c>
      <c r="B352" s="24" t="s">
        <v>338</v>
      </c>
      <c r="C352" s="9">
        <v>28.2</v>
      </c>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row>
    <row r="353" spans="1:91" s="4" customFormat="1" x14ac:dyDescent="0.25">
      <c r="A353" s="28">
        <f>COUNTIF($B$6:B353,B353)</f>
        <v>1</v>
      </c>
      <c r="B353" s="24" t="s">
        <v>339</v>
      </c>
      <c r="C353" s="10">
        <v>8017</v>
      </c>
      <c r="D353" s="10"/>
      <c r="E353" s="9"/>
      <c r="F353" s="10"/>
      <c r="G353" s="10"/>
      <c r="H353" s="10"/>
      <c r="I353" s="10"/>
      <c r="J353" s="10"/>
      <c r="K353" s="9"/>
      <c r="L353" s="10"/>
      <c r="M353" s="10"/>
      <c r="N353" s="9"/>
      <c r="O353" s="10"/>
      <c r="P353" s="10"/>
      <c r="Q353" s="9"/>
      <c r="R353" s="9"/>
      <c r="S353" s="9"/>
      <c r="T353" s="9"/>
      <c r="U353" s="10"/>
      <c r="V353" s="10"/>
      <c r="W353" s="10"/>
      <c r="X353" s="10"/>
      <c r="Y353" s="10"/>
      <c r="Z353" s="9"/>
      <c r="AA353" s="9"/>
      <c r="AB353" s="10"/>
      <c r="AC353" s="9"/>
      <c r="AD353" s="10"/>
      <c r="AE353" s="10"/>
      <c r="AF353" s="10"/>
      <c r="AG353" s="10"/>
      <c r="AH353" s="10"/>
      <c r="AI353" s="9"/>
      <c r="AJ353" s="9"/>
      <c r="AK353" s="9"/>
      <c r="AL353" s="9"/>
      <c r="AM353" s="10"/>
      <c r="AN353" s="10"/>
      <c r="AO353" s="10"/>
      <c r="AP353" s="10"/>
      <c r="AQ353" s="9"/>
      <c r="AR353" s="10"/>
      <c r="AS353" s="10"/>
      <c r="AT353" s="10"/>
      <c r="AU353" s="9"/>
      <c r="AV353" s="10"/>
      <c r="AW353" s="9"/>
      <c r="AX353" s="10"/>
      <c r="AY353" s="9"/>
      <c r="AZ353" s="10"/>
      <c r="BA353" s="10"/>
      <c r="BB353" s="10"/>
      <c r="BC353" s="9"/>
      <c r="BD353" s="9"/>
      <c r="BE353" s="10"/>
      <c r="BF353" s="10"/>
      <c r="BG353" s="9"/>
      <c r="BH353" s="9"/>
      <c r="BI353" s="10"/>
      <c r="BJ353" s="10"/>
      <c r="BK353" s="9"/>
      <c r="BL353" s="10"/>
      <c r="BM353" s="9"/>
      <c r="BN353" s="9"/>
      <c r="BO353" s="10"/>
      <c r="BP353" s="10"/>
      <c r="BQ353" s="10"/>
      <c r="BR353" s="9"/>
      <c r="BS353" s="10"/>
      <c r="BT353" s="10"/>
      <c r="BU353" s="9"/>
      <c r="BV353" s="10"/>
      <c r="BW353" s="10"/>
      <c r="BX353" s="10"/>
      <c r="BY353" s="10"/>
      <c r="BZ353" s="9"/>
      <c r="CA353" s="10"/>
      <c r="CB353" s="9"/>
      <c r="CC353" s="9"/>
      <c r="CD353" s="9"/>
      <c r="CE353" s="9"/>
      <c r="CF353" s="9"/>
      <c r="CG353" s="10"/>
      <c r="CH353" s="9"/>
      <c r="CI353" s="9"/>
      <c r="CJ353" s="9"/>
      <c r="CK353" s="10"/>
      <c r="CL353" s="9"/>
      <c r="CM353" s="9"/>
    </row>
    <row r="354" spans="1:91" s="4" customFormat="1" x14ac:dyDescent="0.25">
      <c r="A354" s="28">
        <f>COUNTIF($B$6:B354,B354)</f>
        <v>1</v>
      </c>
      <c r="B354" s="24" t="s">
        <v>340</v>
      </c>
      <c r="C354" s="9">
        <v>903</v>
      </c>
      <c r="D354" s="9"/>
      <c r="E354" s="9"/>
      <c r="F354" s="9"/>
      <c r="G354" s="10"/>
      <c r="H354" s="9"/>
      <c r="I354" s="9"/>
      <c r="J354" s="9"/>
      <c r="K354" s="9"/>
      <c r="L354" s="9"/>
      <c r="M354" s="9"/>
      <c r="N354" s="9"/>
      <c r="O354" s="9"/>
      <c r="P354" s="9"/>
      <c r="Q354" s="9"/>
      <c r="R354" s="9"/>
      <c r="S354" s="9"/>
      <c r="T354" s="9"/>
      <c r="U354" s="9"/>
      <c r="V354" s="10"/>
      <c r="W354" s="9"/>
      <c r="X354" s="9"/>
      <c r="Y354" s="9"/>
      <c r="Z354" s="9"/>
      <c r="AA354" s="9"/>
      <c r="AB354" s="10"/>
      <c r="AC354" s="9"/>
      <c r="AD354" s="9"/>
      <c r="AE354" s="9"/>
      <c r="AF354" s="9"/>
      <c r="AG354" s="9"/>
      <c r="AH354" s="9"/>
      <c r="AI354" s="9"/>
      <c r="AJ354" s="9"/>
      <c r="AK354" s="9"/>
      <c r="AL354" s="9"/>
      <c r="AM354" s="9"/>
      <c r="AN354" s="10"/>
      <c r="AO354" s="10"/>
      <c r="AP354" s="10"/>
      <c r="AQ354" s="9"/>
      <c r="AR354" s="9"/>
      <c r="AS354" s="9"/>
      <c r="AT354" s="9"/>
      <c r="AU354" s="9"/>
      <c r="AV354" s="9"/>
      <c r="AW354" s="9"/>
      <c r="AX354" s="9"/>
      <c r="AY354" s="9"/>
      <c r="AZ354" s="10"/>
      <c r="BA354" s="9"/>
      <c r="BB354" s="10"/>
      <c r="BC354" s="9"/>
      <c r="BD354" s="9"/>
      <c r="BE354" s="9"/>
      <c r="BF354" s="9"/>
      <c r="BG354" s="9"/>
      <c r="BH354" s="9"/>
      <c r="BI354" s="9"/>
      <c r="BJ354" s="10"/>
      <c r="BK354" s="9"/>
      <c r="BL354" s="9"/>
      <c r="BM354" s="9"/>
      <c r="BN354" s="9"/>
      <c r="BO354" s="9"/>
      <c r="BP354" s="9"/>
      <c r="BQ354" s="10"/>
      <c r="BR354" s="9"/>
      <c r="BS354" s="9"/>
      <c r="BT354" s="9"/>
      <c r="BU354" s="9"/>
      <c r="BV354" s="9"/>
      <c r="BW354" s="9"/>
      <c r="BX354" s="9"/>
      <c r="BY354" s="9"/>
      <c r="BZ354" s="9"/>
      <c r="CA354" s="10"/>
      <c r="CB354" s="9"/>
      <c r="CC354" s="9"/>
      <c r="CD354" s="9"/>
      <c r="CE354" s="9"/>
      <c r="CF354" s="9"/>
      <c r="CG354" s="9"/>
      <c r="CH354" s="9"/>
      <c r="CI354" s="9"/>
      <c r="CJ354" s="9"/>
      <c r="CK354" s="9"/>
      <c r="CL354" s="9"/>
      <c r="CM354" s="9"/>
    </row>
    <row r="355" spans="1:91" s="38" customFormat="1" x14ac:dyDescent="0.25">
      <c r="A355" s="28">
        <f>COUNTIF($B$6:B355,B355)</f>
        <v>1</v>
      </c>
      <c r="B355" s="24" t="s">
        <v>341</v>
      </c>
      <c r="C355" s="9">
        <v>266</v>
      </c>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row>
    <row r="356" spans="1:91" s="4" customFormat="1" x14ac:dyDescent="0.25">
      <c r="A356" s="28">
        <f>COUNTIF($B$6:B356,B356)</f>
        <v>1</v>
      </c>
      <c r="B356" s="24" t="s">
        <v>342</v>
      </c>
      <c r="C356" s="10">
        <v>5634</v>
      </c>
      <c r="D356" s="10"/>
      <c r="E356" s="9"/>
      <c r="F356" s="9"/>
      <c r="G356" s="9"/>
      <c r="H356" s="9"/>
      <c r="I356" s="10"/>
      <c r="J356" s="10"/>
      <c r="K356" s="9"/>
      <c r="L356" s="9"/>
      <c r="M356" s="10"/>
      <c r="N356" s="9"/>
      <c r="O356" s="9"/>
      <c r="P356" s="10"/>
      <c r="Q356" s="10"/>
      <c r="R356" s="9"/>
      <c r="S356" s="9"/>
      <c r="T356" s="9"/>
      <c r="U356" s="10"/>
      <c r="V356" s="9"/>
      <c r="W356" s="10"/>
      <c r="X356" s="10"/>
      <c r="Y356" s="10"/>
      <c r="Z356" s="9"/>
      <c r="AA356" s="9"/>
      <c r="AB356" s="9"/>
      <c r="AC356" s="9"/>
      <c r="AD356" s="9"/>
      <c r="AE356" s="9"/>
      <c r="AF356" s="10"/>
      <c r="AG356" s="10"/>
      <c r="AH356" s="10"/>
      <c r="AI356" s="9"/>
      <c r="AJ356" s="9"/>
      <c r="AK356" s="9"/>
      <c r="AL356" s="9"/>
      <c r="AM356" s="10"/>
      <c r="AN356" s="9"/>
      <c r="AO356" s="9"/>
      <c r="AP356" s="9"/>
      <c r="AQ356" s="9"/>
      <c r="AR356" s="10"/>
      <c r="AS356" s="10"/>
      <c r="AT356" s="10"/>
      <c r="AU356" s="9"/>
      <c r="AV356" s="10"/>
      <c r="AW356" s="9"/>
      <c r="AX356" s="10"/>
      <c r="AY356" s="9"/>
      <c r="AZ356" s="10"/>
      <c r="BA356" s="10"/>
      <c r="BB356" s="10"/>
      <c r="BC356" s="9"/>
      <c r="BD356" s="9"/>
      <c r="BE356" s="10"/>
      <c r="BF356" s="10"/>
      <c r="BG356" s="9"/>
      <c r="BH356" s="9"/>
      <c r="BI356" s="10"/>
      <c r="BJ356" s="9"/>
      <c r="BK356" s="9"/>
      <c r="BL356" s="9"/>
      <c r="BM356" s="9"/>
      <c r="BN356" s="9"/>
      <c r="BO356" s="10"/>
      <c r="BP356" s="9"/>
      <c r="BQ356" s="9"/>
      <c r="BR356" s="9"/>
      <c r="BS356" s="10"/>
      <c r="BT356" s="9"/>
      <c r="BU356" s="9"/>
      <c r="BV356" s="10"/>
      <c r="BW356" s="10"/>
      <c r="BX356" s="10"/>
      <c r="BY356" s="10"/>
      <c r="BZ356" s="9"/>
      <c r="CA356" s="9"/>
      <c r="CB356" s="9"/>
      <c r="CC356" s="9"/>
      <c r="CD356" s="10"/>
      <c r="CE356" s="9"/>
      <c r="CF356" s="9"/>
      <c r="CG356" s="10"/>
      <c r="CH356" s="9"/>
      <c r="CI356" s="9"/>
      <c r="CJ356" s="9"/>
      <c r="CK356" s="10"/>
      <c r="CL356" s="9"/>
      <c r="CM356" s="9"/>
    </row>
    <row r="357" spans="1:91" s="4" customFormat="1" x14ac:dyDescent="0.25">
      <c r="A357" s="28">
        <f>COUNTIF($B$6:B357,B357)</f>
        <v>1</v>
      </c>
      <c r="B357" s="24" t="s">
        <v>343</v>
      </c>
      <c r="C357" s="9">
        <v>30</v>
      </c>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row>
    <row r="358" spans="1:91" s="38" customFormat="1" x14ac:dyDescent="0.25">
      <c r="A358" s="28">
        <f>COUNTIF($B$6:B358,B358)</f>
        <v>1</v>
      </c>
      <c r="B358" s="24" t="s">
        <v>344</v>
      </c>
      <c r="C358" s="9">
        <v>441</v>
      </c>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row>
    <row r="359" spans="1:91" s="4" customFormat="1" x14ac:dyDescent="0.25">
      <c r="A359" s="28">
        <f>COUNTIF($B$6:B359,B359)</f>
        <v>0</v>
      </c>
      <c r="B359" s="24"/>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row>
    <row r="360" spans="1:91" s="4" customFormat="1" x14ac:dyDescent="0.25">
      <c r="A360" s="28">
        <f>COUNTIF($B$6:B360,B360)</f>
        <v>1</v>
      </c>
      <c r="B360" s="25" t="s">
        <v>345</v>
      </c>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row>
    <row r="361" spans="1:91" s="4" customFormat="1" x14ac:dyDescent="0.25">
      <c r="A361" s="28">
        <f>COUNTIF($B$6:B361,B361)</f>
        <v>1</v>
      </c>
      <c r="B361" s="24" t="s">
        <v>346</v>
      </c>
      <c r="C361" s="10">
        <v>4909</v>
      </c>
      <c r="D361" s="9"/>
      <c r="E361" s="10"/>
      <c r="F361" s="10"/>
      <c r="G361" s="10"/>
      <c r="H361" s="10"/>
      <c r="I361" s="10"/>
      <c r="J361" s="10"/>
      <c r="K361" s="10"/>
      <c r="L361" s="10"/>
      <c r="M361" s="10"/>
      <c r="N361" s="9"/>
      <c r="O361" s="10"/>
      <c r="P361" s="10"/>
      <c r="Q361" s="9"/>
      <c r="R361" s="9"/>
      <c r="S361" s="10"/>
      <c r="T361" s="10"/>
      <c r="U361" s="10"/>
      <c r="V361" s="10"/>
      <c r="W361" s="10"/>
      <c r="X361" s="9"/>
      <c r="Y361" s="9"/>
      <c r="Z361" s="10"/>
      <c r="AA361" s="10"/>
      <c r="AB361" s="10"/>
      <c r="AC361" s="9"/>
      <c r="AD361" s="10"/>
      <c r="AE361" s="9"/>
      <c r="AF361" s="10"/>
      <c r="AG361" s="9"/>
      <c r="AH361" s="9"/>
      <c r="AI361" s="10"/>
      <c r="AJ361" s="10"/>
      <c r="AK361" s="10"/>
      <c r="AL361" s="10"/>
      <c r="AM361" s="10"/>
      <c r="AN361" s="10"/>
      <c r="AO361" s="10"/>
      <c r="AP361" s="10"/>
      <c r="AQ361" s="10"/>
      <c r="AR361" s="9"/>
      <c r="AS361" s="9"/>
      <c r="AT361" s="10"/>
      <c r="AU361" s="10"/>
      <c r="AV361" s="9"/>
      <c r="AW361" s="10"/>
      <c r="AX361" s="9"/>
      <c r="AY361" s="10"/>
      <c r="AZ361" s="10"/>
      <c r="BA361" s="9"/>
      <c r="BB361" s="9"/>
      <c r="BC361" s="10"/>
      <c r="BD361" s="10"/>
      <c r="BE361" s="10"/>
      <c r="BF361" s="10"/>
      <c r="BG361" s="10"/>
      <c r="BH361" s="10"/>
      <c r="BI361" s="9"/>
      <c r="BJ361" s="10"/>
      <c r="BK361" s="10"/>
      <c r="BL361" s="10"/>
      <c r="BM361" s="10"/>
      <c r="BN361" s="10"/>
      <c r="BO361" s="10"/>
      <c r="BP361" s="10"/>
      <c r="BQ361" s="10"/>
      <c r="BR361" s="10"/>
      <c r="BS361" s="9"/>
      <c r="BT361" s="10"/>
      <c r="BU361" s="10"/>
      <c r="BV361" s="10"/>
      <c r="BW361" s="10"/>
      <c r="BX361" s="9"/>
      <c r="BY361" s="10"/>
      <c r="BZ361" s="10"/>
      <c r="CA361" s="10"/>
      <c r="CB361" s="10"/>
      <c r="CC361" s="10"/>
      <c r="CD361" s="9"/>
      <c r="CE361" s="10"/>
      <c r="CF361" s="10"/>
      <c r="CG361" s="9"/>
      <c r="CH361" s="10"/>
      <c r="CI361" s="10"/>
      <c r="CJ361" s="10"/>
      <c r="CK361" s="9"/>
      <c r="CL361" s="9"/>
      <c r="CM361" s="9"/>
    </row>
    <row r="362" spans="1:91" s="4" customFormat="1" x14ac:dyDescent="0.25">
      <c r="A362" s="28">
        <f>COUNTIF($B$6:B362,B362)</f>
        <v>1</v>
      </c>
      <c r="B362" s="24" t="s">
        <v>347</v>
      </c>
      <c r="C362" s="10">
        <v>2560</v>
      </c>
      <c r="D362" s="9"/>
      <c r="E362" s="10"/>
      <c r="F362" s="9"/>
      <c r="G362" s="9"/>
      <c r="H362" s="9"/>
      <c r="I362" s="9"/>
      <c r="J362" s="9"/>
      <c r="K362" s="10"/>
      <c r="L362" s="9"/>
      <c r="M362" s="9"/>
      <c r="N362" s="9"/>
      <c r="O362" s="9"/>
      <c r="P362" s="9"/>
      <c r="Q362" s="9"/>
      <c r="R362" s="9"/>
      <c r="S362" s="10"/>
      <c r="T362" s="10"/>
      <c r="U362" s="9"/>
      <c r="V362" s="9"/>
      <c r="W362" s="9"/>
      <c r="X362" s="9"/>
      <c r="Y362" s="9"/>
      <c r="Z362" s="10"/>
      <c r="AA362" s="10"/>
      <c r="AB362" s="10"/>
      <c r="AC362" s="9"/>
      <c r="AD362" s="9"/>
      <c r="AE362" s="9"/>
      <c r="AF362" s="9"/>
      <c r="AG362" s="9"/>
      <c r="AH362" s="9"/>
      <c r="AI362" s="10"/>
      <c r="AJ362" s="10"/>
      <c r="AK362" s="10"/>
      <c r="AL362" s="10"/>
      <c r="AM362" s="9"/>
      <c r="AN362" s="9"/>
      <c r="AO362" s="9"/>
      <c r="AP362" s="9"/>
      <c r="AQ362" s="10"/>
      <c r="AR362" s="9"/>
      <c r="AS362" s="9"/>
      <c r="AT362" s="9"/>
      <c r="AU362" s="10"/>
      <c r="AV362" s="9"/>
      <c r="AW362" s="10"/>
      <c r="AX362" s="9"/>
      <c r="AY362" s="10"/>
      <c r="AZ362" s="9"/>
      <c r="BA362" s="9"/>
      <c r="BB362" s="9"/>
      <c r="BC362" s="10"/>
      <c r="BD362" s="9"/>
      <c r="BE362" s="9"/>
      <c r="BF362" s="9"/>
      <c r="BG362" s="10"/>
      <c r="BH362" s="10"/>
      <c r="BI362" s="9"/>
      <c r="BJ362" s="9"/>
      <c r="BK362" s="10"/>
      <c r="BL362" s="10"/>
      <c r="BM362" s="10"/>
      <c r="BN362" s="10"/>
      <c r="BO362" s="9"/>
      <c r="BP362" s="9"/>
      <c r="BQ362" s="9"/>
      <c r="BR362" s="10"/>
      <c r="BS362" s="9"/>
      <c r="BT362" s="9"/>
      <c r="BU362" s="10"/>
      <c r="BV362" s="9"/>
      <c r="BW362" s="9"/>
      <c r="BX362" s="9"/>
      <c r="BY362" s="9"/>
      <c r="BZ362" s="10"/>
      <c r="CA362" s="10"/>
      <c r="CB362" s="10"/>
      <c r="CC362" s="10"/>
      <c r="CD362" s="9"/>
      <c r="CE362" s="10"/>
      <c r="CF362" s="10"/>
      <c r="CG362" s="9"/>
      <c r="CH362" s="10"/>
      <c r="CI362" s="10"/>
      <c r="CJ362" s="10"/>
      <c r="CK362" s="9"/>
      <c r="CL362" s="9"/>
      <c r="CM362" s="9"/>
    </row>
    <row r="363" spans="1:91" s="38" customFormat="1" x14ac:dyDescent="0.25">
      <c r="A363" s="28">
        <f>COUNTIF($B$6:B363,B363)</f>
        <v>1</v>
      </c>
      <c r="B363" s="24" t="s">
        <v>348</v>
      </c>
      <c r="C363" s="9">
        <v>447</v>
      </c>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row>
    <row r="364" spans="1:91" s="4" customFormat="1" x14ac:dyDescent="0.25">
      <c r="A364" s="28">
        <f>COUNTIF($B$6:B364,B364)</f>
        <v>1</v>
      </c>
      <c r="B364" s="24" t="s">
        <v>349</v>
      </c>
      <c r="C364" s="10">
        <v>4819</v>
      </c>
      <c r="D364" s="9"/>
      <c r="E364" s="10"/>
      <c r="F364" s="10"/>
      <c r="G364" s="10"/>
      <c r="H364" s="10"/>
      <c r="I364" s="10"/>
      <c r="J364" s="10"/>
      <c r="K364" s="10"/>
      <c r="L364" s="10"/>
      <c r="M364" s="10"/>
      <c r="N364" s="9"/>
      <c r="O364" s="10"/>
      <c r="P364" s="10"/>
      <c r="Q364" s="9"/>
      <c r="R364" s="9"/>
      <c r="S364" s="10"/>
      <c r="T364" s="10"/>
      <c r="U364" s="10"/>
      <c r="V364" s="10"/>
      <c r="W364" s="10"/>
      <c r="X364" s="9"/>
      <c r="Y364" s="9"/>
      <c r="Z364" s="10"/>
      <c r="AA364" s="10"/>
      <c r="AB364" s="10"/>
      <c r="AC364" s="9"/>
      <c r="AD364" s="10"/>
      <c r="AE364" s="9"/>
      <c r="AF364" s="10"/>
      <c r="AG364" s="9"/>
      <c r="AH364" s="9"/>
      <c r="AI364" s="10"/>
      <c r="AJ364" s="10"/>
      <c r="AK364" s="10"/>
      <c r="AL364" s="10"/>
      <c r="AM364" s="10"/>
      <c r="AN364" s="10"/>
      <c r="AO364" s="10"/>
      <c r="AP364" s="10"/>
      <c r="AQ364" s="10"/>
      <c r="AR364" s="9"/>
      <c r="AS364" s="9"/>
      <c r="AT364" s="10"/>
      <c r="AU364" s="10"/>
      <c r="AV364" s="9"/>
      <c r="AW364" s="10"/>
      <c r="AX364" s="9"/>
      <c r="AY364" s="10"/>
      <c r="AZ364" s="10"/>
      <c r="BA364" s="9"/>
      <c r="BB364" s="10"/>
      <c r="BC364" s="10"/>
      <c r="BD364" s="10"/>
      <c r="BE364" s="10"/>
      <c r="BF364" s="10"/>
      <c r="BG364" s="10"/>
      <c r="BH364" s="10"/>
      <c r="BI364" s="9"/>
      <c r="BJ364" s="10"/>
      <c r="BK364" s="10"/>
      <c r="BL364" s="10"/>
      <c r="BM364" s="10"/>
      <c r="BN364" s="10"/>
      <c r="BO364" s="10"/>
      <c r="BP364" s="10"/>
      <c r="BQ364" s="10"/>
      <c r="BR364" s="10"/>
      <c r="BS364" s="9"/>
      <c r="BT364" s="10"/>
      <c r="BU364" s="10"/>
      <c r="BV364" s="10"/>
      <c r="BW364" s="10"/>
      <c r="BX364" s="9"/>
      <c r="BY364" s="10"/>
      <c r="BZ364" s="10"/>
      <c r="CA364" s="10"/>
      <c r="CB364" s="10"/>
      <c r="CC364" s="10"/>
      <c r="CD364" s="9"/>
      <c r="CE364" s="10"/>
      <c r="CF364" s="10"/>
      <c r="CG364" s="9"/>
      <c r="CH364" s="10"/>
      <c r="CI364" s="10"/>
      <c r="CJ364" s="10"/>
      <c r="CK364" s="9"/>
      <c r="CL364" s="9"/>
      <c r="CM364" s="9"/>
    </row>
    <row r="365" spans="1:91" s="4" customFormat="1" x14ac:dyDescent="0.25">
      <c r="A365" s="28">
        <f>COUNTIF($B$6:B365,B365)</f>
        <v>1</v>
      </c>
      <c r="B365" s="24" t="s">
        <v>350</v>
      </c>
      <c r="C365" s="12">
        <v>-87</v>
      </c>
      <c r="D365" s="9"/>
      <c r="E365" s="9"/>
      <c r="F365" s="9"/>
      <c r="G365" s="9"/>
      <c r="H365" s="9"/>
      <c r="I365" s="12"/>
      <c r="J365" s="12"/>
      <c r="K365" s="9"/>
      <c r="L365" s="12"/>
      <c r="M365" s="12"/>
      <c r="N365" s="12"/>
      <c r="O365" s="12"/>
      <c r="P365" s="9"/>
      <c r="Q365" s="12"/>
      <c r="R365" s="9"/>
      <c r="S365" s="9"/>
      <c r="T365" s="9"/>
      <c r="U365" s="12"/>
      <c r="V365" s="9"/>
      <c r="W365" s="12"/>
      <c r="X365" s="12"/>
      <c r="Y365" s="9"/>
      <c r="Z365" s="9"/>
      <c r="AA365" s="9"/>
      <c r="AB365" s="9"/>
      <c r="AC365" s="12"/>
      <c r="AD365" s="9"/>
      <c r="AE365" s="9"/>
      <c r="AF365" s="9"/>
      <c r="AG365" s="9"/>
      <c r="AH365" s="12"/>
      <c r="AI365" s="9"/>
      <c r="AJ365" s="9"/>
      <c r="AK365" s="9"/>
      <c r="AL365" s="9"/>
      <c r="AM365" s="12"/>
      <c r="AN365" s="9"/>
      <c r="AO365" s="9"/>
      <c r="AP365" s="9"/>
      <c r="AQ365" s="9"/>
      <c r="AR365" s="9"/>
      <c r="AS365" s="9"/>
      <c r="AT365" s="12"/>
      <c r="AU365" s="9"/>
      <c r="AV365" s="9"/>
      <c r="AW365" s="9"/>
      <c r="AX365" s="9"/>
      <c r="AY365" s="9"/>
      <c r="AZ365" s="9"/>
      <c r="BA365" s="12"/>
      <c r="BB365" s="12"/>
      <c r="BC365" s="9"/>
      <c r="BD365" s="9"/>
      <c r="BE365" s="12"/>
      <c r="BF365" s="12"/>
      <c r="BG365" s="9"/>
      <c r="BH365" s="9"/>
      <c r="BI365" s="12"/>
      <c r="BJ365" s="9"/>
      <c r="BK365" s="9"/>
      <c r="BL365" s="12"/>
      <c r="BM365" s="9"/>
      <c r="BN365" s="9"/>
      <c r="BO365" s="12"/>
      <c r="BP365" s="9"/>
      <c r="BQ365" s="9"/>
      <c r="BR365" s="9"/>
      <c r="BS365" s="9"/>
      <c r="BT365" s="12"/>
      <c r="BU365" s="9"/>
      <c r="BV365" s="9"/>
      <c r="BW365" s="9"/>
      <c r="BX365" s="9"/>
      <c r="BY365" s="12"/>
      <c r="BZ365" s="9"/>
      <c r="CA365" s="9"/>
      <c r="CB365" s="9"/>
      <c r="CC365" s="9"/>
      <c r="CD365" s="12"/>
      <c r="CE365" s="9"/>
      <c r="CF365" s="9"/>
      <c r="CG365" s="12"/>
      <c r="CH365" s="9"/>
      <c r="CI365" s="9"/>
      <c r="CJ365" s="9"/>
      <c r="CK365" s="12"/>
      <c r="CL365" s="9"/>
      <c r="CM365" s="9"/>
    </row>
    <row r="366" spans="1:91" s="4" customFormat="1" x14ac:dyDescent="0.25">
      <c r="A366" s="28">
        <f>COUNTIF($B$6:B366,B366)</f>
        <v>1</v>
      </c>
      <c r="B366" s="24" t="s">
        <v>351</v>
      </c>
      <c r="C366" s="9">
        <v>88</v>
      </c>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row>
    <row r="367" spans="1:91" s="38" customFormat="1" x14ac:dyDescent="0.25">
      <c r="A367" s="28">
        <f>COUNTIF($B$6:B367,B367)</f>
        <v>1</v>
      </c>
      <c r="B367" s="24" t="s">
        <v>352</v>
      </c>
      <c r="C367" s="10">
        <v>1010</v>
      </c>
      <c r="D367" s="9"/>
      <c r="E367" s="10"/>
      <c r="F367" s="10"/>
      <c r="G367" s="10"/>
      <c r="H367" s="10"/>
      <c r="I367" s="9"/>
      <c r="J367" s="10"/>
      <c r="K367" s="9"/>
      <c r="L367" s="9"/>
      <c r="M367" s="9"/>
      <c r="N367" s="9"/>
      <c r="O367" s="9"/>
      <c r="P367" s="9"/>
      <c r="Q367" s="9"/>
      <c r="R367" s="9"/>
      <c r="S367" s="10"/>
      <c r="T367" s="10"/>
      <c r="U367" s="9"/>
      <c r="V367" s="9"/>
      <c r="W367" s="9"/>
      <c r="X367" s="9"/>
      <c r="Y367" s="9"/>
      <c r="Z367" s="9"/>
      <c r="AA367" s="10"/>
      <c r="AB367" s="9"/>
      <c r="AC367" s="9"/>
      <c r="AD367" s="9"/>
      <c r="AE367" s="9"/>
      <c r="AF367" s="10"/>
      <c r="AG367" s="10"/>
      <c r="AH367" s="10"/>
      <c r="AI367" s="10"/>
      <c r="AJ367" s="9"/>
      <c r="AK367" s="10"/>
      <c r="AL367" s="10"/>
      <c r="AM367" s="10"/>
      <c r="AN367" s="10"/>
      <c r="AO367" s="10"/>
      <c r="AP367" s="9"/>
      <c r="AQ367" s="9"/>
      <c r="AR367" s="9"/>
      <c r="AS367" s="9"/>
      <c r="AT367" s="9"/>
      <c r="AU367" s="10"/>
      <c r="AV367" s="9"/>
      <c r="AW367" s="9"/>
      <c r="AX367" s="9"/>
      <c r="AY367" s="9"/>
      <c r="AZ367" s="9"/>
      <c r="BA367" s="9"/>
      <c r="BB367" s="9"/>
      <c r="BC367" s="10"/>
      <c r="BD367" s="10"/>
      <c r="BE367" s="10"/>
      <c r="BF367" s="9"/>
      <c r="BG367" s="9"/>
      <c r="BH367" s="9"/>
      <c r="BI367" s="9"/>
      <c r="BJ367" s="9"/>
      <c r="BK367" s="10"/>
      <c r="BL367" s="10"/>
      <c r="BM367" s="9"/>
      <c r="BN367" s="10"/>
      <c r="BO367" s="9"/>
      <c r="BP367" s="9"/>
      <c r="BQ367" s="10"/>
      <c r="BR367" s="10"/>
      <c r="BS367" s="9"/>
      <c r="BT367" s="10"/>
      <c r="BU367" s="9"/>
      <c r="BV367" s="9"/>
      <c r="BW367" s="9"/>
      <c r="BX367" s="10"/>
      <c r="BY367" s="9"/>
      <c r="BZ367" s="10"/>
      <c r="CA367" s="9"/>
      <c r="CB367" s="9"/>
      <c r="CC367" s="10"/>
      <c r="CD367" s="9"/>
      <c r="CE367" s="10"/>
      <c r="CF367" s="10"/>
      <c r="CG367" s="10"/>
      <c r="CH367" s="9"/>
      <c r="CI367" s="9"/>
      <c r="CJ367" s="9"/>
      <c r="CK367" s="9"/>
      <c r="CL367" s="9"/>
      <c r="CM367" s="9"/>
    </row>
    <row r="368" spans="1:91" s="4" customFormat="1" x14ac:dyDescent="0.25">
      <c r="A368" s="28">
        <f>COUNTIF($B$6:B368,B368)</f>
        <v>1</v>
      </c>
      <c r="B368" s="24" t="s">
        <v>353</v>
      </c>
      <c r="C368" s="9">
        <v>23</v>
      </c>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10"/>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row>
    <row r="369" spans="1:91" s="38" customFormat="1" x14ac:dyDescent="0.25">
      <c r="A369" s="28">
        <f>COUNTIF($B$6:B369,B369)</f>
        <v>1</v>
      </c>
      <c r="B369" s="24" t="s">
        <v>354</v>
      </c>
      <c r="C369" s="10">
        <v>1616</v>
      </c>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10"/>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10"/>
      <c r="CH369" s="9"/>
      <c r="CI369" s="9"/>
      <c r="CJ369" s="9"/>
      <c r="CK369" s="9"/>
      <c r="CL369" s="9"/>
      <c r="CM369" s="9"/>
    </row>
    <row r="370" spans="1:91" s="38" customFormat="1" x14ac:dyDescent="0.25">
      <c r="A370" s="28">
        <f>COUNTIF($B$6:B370,B370)</f>
        <v>1</v>
      </c>
      <c r="B370" s="24" t="s">
        <v>355</v>
      </c>
      <c r="C370" s="10">
        <v>2174</v>
      </c>
      <c r="D370" s="9"/>
      <c r="E370" s="9"/>
      <c r="F370" s="9"/>
      <c r="G370" s="9"/>
      <c r="H370" s="9"/>
      <c r="I370" s="10"/>
      <c r="J370" s="10"/>
      <c r="K370" s="9"/>
      <c r="L370" s="10"/>
      <c r="M370" s="10"/>
      <c r="N370" s="10"/>
      <c r="O370" s="10"/>
      <c r="P370" s="9"/>
      <c r="Q370" s="10"/>
      <c r="R370" s="9"/>
      <c r="S370" s="9"/>
      <c r="T370" s="9"/>
      <c r="U370" s="10"/>
      <c r="V370" s="9"/>
      <c r="W370" s="10"/>
      <c r="X370" s="10"/>
      <c r="Y370" s="9"/>
      <c r="Z370" s="9"/>
      <c r="AA370" s="9"/>
      <c r="AB370" s="9"/>
      <c r="AC370" s="10"/>
      <c r="AD370" s="9"/>
      <c r="AE370" s="9"/>
      <c r="AF370" s="9"/>
      <c r="AG370" s="9"/>
      <c r="AH370" s="10"/>
      <c r="AI370" s="9"/>
      <c r="AJ370" s="9"/>
      <c r="AK370" s="9"/>
      <c r="AL370" s="9"/>
      <c r="AM370" s="10"/>
      <c r="AN370" s="9"/>
      <c r="AO370" s="9"/>
      <c r="AP370" s="9"/>
      <c r="AQ370" s="9"/>
      <c r="AR370" s="9"/>
      <c r="AS370" s="9"/>
      <c r="AT370" s="10"/>
      <c r="AU370" s="9"/>
      <c r="AV370" s="9"/>
      <c r="AW370" s="9"/>
      <c r="AX370" s="9"/>
      <c r="AY370" s="9"/>
      <c r="AZ370" s="9"/>
      <c r="BA370" s="10"/>
      <c r="BB370" s="10"/>
      <c r="BC370" s="9"/>
      <c r="BD370" s="9"/>
      <c r="BE370" s="10"/>
      <c r="BF370" s="10"/>
      <c r="BG370" s="9"/>
      <c r="BH370" s="9"/>
      <c r="BI370" s="10"/>
      <c r="BJ370" s="9"/>
      <c r="BK370" s="9"/>
      <c r="BL370" s="10"/>
      <c r="BM370" s="9"/>
      <c r="BN370" s="9"/>
      <c r="BO370" s="10"/>
      <c r="BP370" s="9"/>
      <c r="BQ370" s="9"/>
      <c r="BR370" s="9"/>
      <c r="BS370" s="9"/>
      <c r="BT370" s="10"/>
      <c r="BU370" s="9"/>
      <c r="BV370" s="9"/>
      <c r="BW370" s="9"/>
      <c r="BX370" s="9"/>
      <c r="BY370" s="10"/>
      <c r="BZ370" s="9"/>
      <c r="CA370" s="9"/>
      <c r="CB370" s="9"/>
      <c r="CC370" s="9"/>
      <c r="CD370" s="10"/>
      <c r="CE370" s="9"/>
      <c r="CF370" s="9"/>
      <c r="CG370" s="10"/>
      <c r="CH370" s="9"/>
      <c r="CI370" s="9"/>
      <c r="CJ370" s="9"/>
      <c r="CK370" s="10"/>
      <c r="CL370" s="9"/>
      <c r="CM370" s="9"/>
    </row>
    <row r="371" spans="1:91" s="4" customFormat="1" x14ac:dyDescent="0.25">
      <c r="A371" s="28">
        <f>COUNTIF($B$6:B371,B371)</f>
        <v>0</v>
      </c>
      <c r="B371" s="24"/>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row>
    <row r="372" spans="1:91" s="4" customFormat="1" x14ac:dyDescent="0.25">
      <c r="A372" s="28">
        <f>COUNTIF($B$6:B372,B372)</f>
        <v>0</v>
      </c>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row>
    <row r="373" spans="1:91" s="4" customFormat="1" ht="23.25" x14ac:dyDescent="0.25">
      <c r="A373" s="28">
        <f>COUNTIF($B$6:B373,B373)</f>
        <v>1</v>
      </c>
      <c r="B373" s="2" t="s">
        <v>356</v>
      </c>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row>
    <row r="374" spans="1:91" s="4" customFormat="1" x14ac:dyDescent="0.25">
      <c r="A374" s="28">
        <f>COUNTIF($B$6:B374,B374)</f>
        <v>0</v>
      </c>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row>
    <row r="375" spans="1:91" s="4" customFormat="1" x14ac:dyDescent="0.25">
      <c r="A375" s="28">
        <f>COUNTIF($B$6:B375,B375)</f>
        <v>5</v>
      </c>
      <c r="B375" s="24" t="s">
        <v>96</v>
      </c>
      <c r="C375" s="7" t="s">
        <v>97</v>
      </c>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row>
    <row r="376" spans="1:91" s="4" customFormat="1" x14ac:dyDescent="0.25">
      <c r="A376" s="28">
        <f>COUNTIF($B$6:B376,B376)</f>
        <v>5</v>
      </c>
      <c r="B376" s="24" t="s">
        <v>0</v>
      </c>
      <c r="C376" s="8">
        <v>2013</v>
      </c>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row>
    <row r="377" spans="1:91" s="4" customFormat="1" x14ac:dyDescent="0.25">
      <c r="A377" s="28">
        <f>COUNTIF($B$6:B377,B377)</f>
        <v>0</v>
      </c>
      <c r="B377" s="24"/>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row>
    <row r="378" spans="1:91" s="4" customFormat="1" x14ac:dyDescent="0.25">
      <c r="A378" s="28">
        <f>COUNTIF($B$6:B378,B378)</f>
        <v>1</v>
      </c>
      <c r="B378" s="24" t="s">
        <v>357</v>
      </c>
      <c r="C378" s="9">
        <v>0</v>
      </c>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row>
    <row r="379" spans="1:91" s="4" customFormat="1" x14ac:dyDescent="0.25">
      <c r="A379" s="28">
        <f>COUNTIF($B$6:B379,B379)</f>
        <v>1</v>
      </c>
      <c r="B379" s="24" t="s">
        <v>358</v>
      </c>
      <c r="C379" s="9">
        <v>0</v>
      </c>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row>
    <row r="380" spans="1:91" s="4" customFormat="1" x14ac:dyDescent="0.25">
      <c r="A380" s="28">
        <f>COUNTIF($B$6:B380,B380)</f>
        <v>1</v>
      </c>
      <c r="B380" s="24" t="s">
        <v>359</v>
      </c>
      <c r="C380" s="9">
        <v>0</v>
      </c>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row>
    <row r="381" spans="1:91" s="4" customFormat="1" x14ac:dyDescent="0.25">
      <c r="A381" s="28">
        <f>COUNTIF($B$6:B381,B381)</f>
        <v>1</v>
      </c>
      <c r="B381" s="24" t="s">
        <v>360</v>
      </c>
      <c r="C381" s="9">
        <v>0</v>
      </c>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row>
    <row r="382" spans="1:91" s="4" customFormat="1" x14ac:dyDescent="0.25">
      <c r="A382" s="28">
        <f>COUNTIF($B$6:B382,B382)</f>
        <v>1</v>
      </c>
      <c r="B382" s="24" t="s">
        <v>361</v>
      </c>
      <c r="C382" s="9">
        <v>0</v>
      </c>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row>
    <row r="383" spans="1:91" s="4" customFormat="1" x14ac:dyDescent="0.25">
      <c r="A383" s="28">
        <f>COUNTIF($B$6:B383,B383)</f>
        <v>1</v>
      </c>
      <c r="B383" s="24" t="s">
        <v>362</v>
      </c>
      <c r="C383" s="9">
        <v>0</v>
      </c>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row>
    <row r="384" spans="1:91" s="4" customFormat="1" x14ac:dyDescent="0.25">
      <c r="A384" s="28">
        <f>COUNTIF($B$6:B384,B384)</f>
        <v>1</v>
      </c>
      <c r="B384" s="24" t="s">
        <v>363</v>
      </c>
      <c r="C384" s="9">
        <v>0</v>
      </c>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row>
    <row r="385" spans="1:91" s="4" customFormat="1" x14ac:dyDescent="0.25">
      <c r="A385" s="28">
        <f>COUNTIF($B$6:B385,B385)</f>
        <v>1</v>
      </c>
      <c r="B385" s="24" t="s">
        <v>364</v>
      </c>
      <c r="C385" s="9">
        <v>0</v>
      </c>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row>
    <row r="386" spans="1:91" s="4" customFormat="1" x14ac:dyDescent="0.25">
      <c r="A386" s="28">
        <f>COUNTIF($B$6:B386,B386)</f>
        <v>1</v>
      </c>
      <c r="B386" s="24" t="s">
        <v>365</v>
      </c>
      <c r="C386" s="9">
        <v>0</v>
      </c>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row>
    <row r="387" spans="1:91" s="4" customFormat="1" x14ac:dyDescent="0.25">
      <c r="A387" s="28">
        <f>COUNTIF($B$6:B387,B387)</f>
        <v>0</v>
      </c>
      <c r="B387" s="24"/>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row>
    <row r="388" spans="1:91" s="4" customFormat="1" x14ac:dyDescent="0.25">
      <c r="A388" s="28">
        <f>COUNTIF($B$6:B388,B388)</f>
        <v>1</v>
      </c>
      <c r="B388" s="24" t="s">
        <v>366</v>
      </c>
      <c r="C388" s="9">
        <v>0</v>
      </c>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row>
    <row r="389" spans="1:91" s="4" customFormat="1" x14ac:dyDescent="0.25">
      <c r="A389" s="28">
        <f>COUNTIF($B$6:B389,B389)</f>
        <v>1</v>
      </c>
      <c r="B389" s="24" t="s">
        <v>367</v>
      </c>
      <c r="C389" s="9">
        <v>0</v>
      </c>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row>
    <row r="390" spans="1:91" s="4" customFormat="1" ht="30" x14ac:dyDescent="0.25">
      <c r="A390" s="28">
        <f>COUNTIF($B$6:B390,B390)</f>
        <v>1</v>
      </c>
      <c r="B390" s="24" t="s">
        <v>368</v>
      </c>
      <c r="C390" s="9">
        <v>0</v>
      </c>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row>
    <row r="391" spans="1:91" s="4" customFormat="1" x14ac:dyDescent="0.25">
      <c r="A391" s="28">
        <f>COUNTIF($B$6:B391,B391)</f>
        <v>1</v>
      </c>
      <c r="B391" s="24" t="s">
        <v>369</v>
      </c>
      <c r="C391" s="9">
        <v>0</v>
      </c>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row>
    <row r="392" spans="1:91" s="38" customFormat="1" x14ac:dyDescent="0.25">
      <c r="A392" s="28">
        <f>COUNTIF($B$6:B392,B392)</f>
        <v>1</v>
      </c>
      <c r="B392" s="24" t="s">
        <v>370</v>
      </c>
      <c r="C392" s="9">
        <v>0</v>
      </c>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row>
    <row r="393" spans="1:91" s="4" customFormat="1" x14ac:dyDescent="0.25">
      <c r="A393" s="28">
        <f>COUNTIF($B$6:B393,B393)</f>
        <v>1</v>
      </c>
      <c r="B393" s="24" t="s">
        <v>371</v>
      </c>
      <c r="C393" s="9">
        <v>0</v>
      </c>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row>
    <row r="394" spans="1:91" s="4" customFormat="1" x14ac:dyDescent="0.25">
      <c r="A394" s="28">
        <f>COUNTIF($B$6:B394,B394)</f>
        <v>1</v>
      </c>
      <c r="B394" s="24" t="s">
        <v>372</v>
      </c>
      <c r="C394" s="9">
        <v>0</v>
      </c>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row>
    <row r="395" spans="1:91" s="4" customFormat="1" x14ac:dyDescent="0.25">
      <c r="A395" s="28">
        <f>COUNTIF($B$6:B395,B395)</f>
        <v>1</v>
      </c>
      <c r="B395" s="24" t="s">
        <v>373</v>
      </c>
      <c r="C395" s="9">
        <v>0</v>
      </c>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row>
    <row r="396" spans="1:91" s="4" customFormat="1" x14ac:dyDescent="0.25">
      <c r="A396" s="28">
        <f>COUNTIF($B$6:B396,B396)</f>
        <v>1</v>
      </c>
      <c r="B396" s="24" t="s">
        <v>374</v>
      </c>
      <c r="C396" s="9">
        <v>0</v>
      </c>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row>
    <row r="397" spans="1:91" s="4" customFormat="1" x14ac:dyDescent="0.25">
      <c r="A397" s="28">
        <f>COUNTIF($B$6:B397,B397)</f>
        <v>0</v>
      </c>
      <c r="B397" s="24"/>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row>
    <row r="398" spans="1:91" s="4" customFormat="1" x14ac:dyDescent="0.25">
      <c r="A398" s="28">
        <f>COUNTIF($B$6:B398,B398)</f>
        <v>0</v>
      </c>
      <c r="B398" s="24"/>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row>
    <row r="399" spans="1:91" s="4" customFormat="1" x14ac:dyDescent="0.25">
      <c r="A399" s="28">
        <f>COUNTIF($B$6:B399,B399)</f>
        <v>0</v>
      </c>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row>
    <row r="400" spans="1:91" s="4" customFormat="1" ht="23.25" x14ac:dyDescent="0.25">
      <c r="A400" s="28">
        <f>COUNTIF($B$6:B400,B400)</f>
        <v>1</v>
      </c>
      <c r="B400" s="2" t="s">
        <v>375</v>
      </c>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row>
    <row r="401" spans="1:91" s="4" customFormat="1" x14ac:dyDescent="0.25">
      <c r="A401" s="28">
        <f>COUNTIF($B$6:B401,B401)</f>
        <v>0</v>
      </c>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row>
    <row r="402" spans="1:91" s="4" customFormat="1" x14ac:dyDescent="0.25">
      <c r="A402" s="28">
        <f>COUNTIF($B$6:B402,B402)</f>
        <v>6</v>
      </c>
      <c r="B402" s="24" t="s">
        <v>96</v>
      </c>
      <c r="C402" s="7" t="s">
        <v>97</v>
      </c>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row>
    <row r="403" spans="1:91" s="4" customFormat="1" x14ac:dyDescent="0.25">
      <c r="A403" s="28">
        <f>COUNTIF($B$6:B403,B403)</f>
        <v>6</v>
      </c>
      <c r="B403" s="24" t="s">
        <v>0</v>
      </c>
      <c r="C403" s="8">
        <v>2013</v>
      </c>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row>
    <row r="404" spans="1:91" s="4" customFormat="1" x14ac:dyDescent="0.25">
      <c r="A404" s="28">
        <f>COUNTIF($B$6:B404,B404)</f>
        <v>1</v>
      </c>
      <c r="B404" s="25" t="s">
        <v>376</v>
      </c>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row>
    <row r="405" spans="1:91" s="4" customFormat="1" x14ac:dyDescent="0.25">
      <c r="A405" s="28">
        <f>COUNTIF($B$6:B405,B405)</f>
        <v>1</v>
      </c>
      <c r="B405" s="24" t="s">
        <v>377</v>
      </c>
      <c r="C405" s="10">
        <v>311063</v>
      </c>
      <c r="D405" s="10"/>
      <c r="E405" s="11"/>
      <c r="F405" s="10"/>
      <c r="G405" s="10"/>
      <c r="H405" s="9"/>
      <c r="I405" s="10"/>
      <c r="J405" s="10"/>
      <c r="K405" s="11"/>
      <c r="L405" s="11"/>
      <c r="M405" s="10"/>
      <c r="N405" s="11"/>
      <c r="O405" s="11"/>
      <c r="P405" s="10"/>
      <c r="Q405" s="10"/>
      <c r="R405" s="10"/>
      <c r="S405" s="10"/>
      <c r="T405" s="10"/>
      <c r="U405" s="10"/>
      <c r="V405" s="11"/>
      <c r="W405" s="10"/>
      <c r="X405" s="10"/>
      <c r="Y405" s="10"/>
      <c r="Z405" s="11"/>
      <c r="AA405" s="11"/>
      <c r="AB405" s="11"/>
      <c r="AC405" s="10"/>
      <c r="AD405" s="11"/>
      <c r="AE405" s="11"/>
      <c r="AF405" s="11"/>
      <c r="AG405" s="11"/>
      <c r="AH405" s="10"/>
      <c r="AI405" s="11"/>
      <c r="AJ405" s="10"/>
      <c r="AK405" s="11"/>
      <c r="AL405" s="11"/>
      <c r="AM405" s="10"/>
      <c r="AN405" s="11"/>
      <c r="AO405" s="11"/>
      <c r="AP405" s="10"/>
      <c r="AQ405" s="10"/>
      <c r="AR405" s="9"/>
      <c r="AS405" s="11"/>
      <c r="AT405" s="10"/>
      <c r="AU405" s="11"/>
      <c r="AV405" s="11"/>
      <c r="AW405" s="10"/>
      <c r="AX405" s="11"/>
      <c r="AY405" s="9"/>
      <c r="AZ405" s="10"/>
      <c r="BA405" s="11"/>
      <c r="BB405" s="10"/>
      <c r="BC405" s="10"/>
      <c r="BD405" s="11"/>
      <c r="BE405" s="10"/>
      <c r="BF405" s="10"/>
      <c r="BG405" s="10"/>
      <c r="BH405" s="11"/>
      <c r="BI405" s="11"/>
      <c r="BJ405" s="11"/>
      <c r="BK405" s="10"/>
      <c r="BL405" s="10"/>
      <c r="BM405" s="11"/>
      <c r="BN405" s="11"/>
      <c r="BO405" s="10"/>
      <c r="BP405" s="10"/>
      <c r="BQ405" s="10"/>
      <c r="BR405" s="10"/>
      <c r="BS405" s="10"/>
      <c r="BT405" s="10"/>
      <c r="BU405" s="10"/>
      <c r="BV405" s="10"/>
      <c r="BW405" s="10"/>
      <c r="BX405" s="11"/>
      <c r="BY405" s="11"/>
      <c r="BZ405" s="10"/>
      <c r="CA405" s="11"/>
      <c r="CB405" s="10"/>
      <c r="CC405" s="10"/>
      <c r="CD405" s="10"/>
      <c r="CE405" s="11"/>
      <c r="CF405" s="11"/>
      <c r="CG405" s="11"/>
      <c r="CH405" s="10"/>
      <c r="CI405" s="10"/>
      <c r="CJ405" s="10"/>
      <c r="CK405" s="10"/>
      <c r="CL405" s="9"/>
      <c r="CM405" s="9"/>
    </row>
    <row r="406" spans="1:91" s="4" customFormat="1" x14ac:dyDescent="0.25">
      <c r="A406" s="28">
        <f>COUNTIF($B$6:B406,B406)</f>
        <v>1</v>
      </c>
      <c r="B406" s="24" t="s">
        <v>43</v>
      </c>
      <c r="C406" s="10">
        <v>113682</v>
      </c>
      <c r="D406" s="9"/>
      <c r="E406" s="10"/>
      <c r="F406" s="10"/>
      <c r="G406" s="9"/>
      <c r="H406" s="9"/>
      <c r="I406" s="10"/>
      <c r="J406" s="9"/>
      <c r="K406" s="9"/>
      <c r="L406" s="9"/>
      <c r="M406" s="9"/>
      <c r="N406" s="9"/>
      <c r="O406" s="10"/>
      <c r="P406" s="9"/>
      <c r="Q406" s="9"/>
      <c r="R406" s="9"/>
      <c r="S406" s="9"/>
      <c r="T406" s="10"/>
      <c r="U406" s="10"/>
      <c r="V406" s="9"/>
      <c r="W406" s="10"/>
      <c r="X406" s="10"/>
      <c r="Y406" s="9"/>
      <c r="Z406" s="10"/>
      <c r="AA406" s="9"/>
      <c r="AB406" s="10"/>
      <c r="AC406" s="10"/>
      <c r="AD406" s="9"/>
      <c r="AE406" s="9"/>
      <c r="AF406" s="9"/>
      <c r="AG406" s="9"/>
      <c r="AH406" s="10"/>
      <c r="AI406" s="9"/>
      <c r="AJ406" s="10"/>
      <c r="AK406" s="9"/>
      <c r="AL406" s="9"/>
      <c r="AM406" s="10"/>
      <c r="AN406" s="9"/>
      <c r="AO406" s="9"/>
      <c r="AP406" s="10"/>
      <c r="AQ406" s="10"/>
      <c r="AR406" s="9"/>
      <c r="AS406" s="9"/>
      <c r="AT406" s="9"/>
      <c r="AU406" s="9"/>
      <c r="AV406" s="9"/>
      <c r="AW406" s="9"/>
      <c r="AX406" s="9"/>
      <c r="AY406" s="9"/>
      <c r="AZ406" s="9"/>
      <c r="BA406" s="9"/>
      <c r="BB406" s="9"/>
      <c r="BC406" s="9"/>
      <c r="BD406" s="9"/>
      <c r="BE406" s="9"/>
      <c r="BF406" s="9"/>
      <c r="BG406" s="9"/>
      <c r="BH406" s="9"/>
      <c r="BI406" s="9"/>
      <c r="BJ406" s="9"/>
      <c r="BK406" s="10"/>
      <c r="BL406" s="11"/>
      <c r="BM406" s="10"/>
      <c r="BN406" s="10"/>
      <c r="BO406" s="9"/>
      <c r="BP406" s="9"/>
      <c r="BQ406" s="10"/>
      <c r="BR406" s="10"/>
      <c r="BS406" s="10"/>
      <c r="BT406" s="9"/>
      <c r="BU406" s="10"/>
      <c r="BV406" s="9"/>
      <c r="BW406" s="10"/>
      <c r="BX406" s="10"/>
      <c r="BY406" s="9"/>
      <c r="BZ406" s="9"/>
      <c r="CA406" s="10"/>
      <c r="CB406" s="9"/>
      <c r="CC406" s="9"/>
      <c r="CD406" s="10"/>
      <c r="CE406" s="10"/>
      <c r="CF406" s="9"/>
      <c r="CG406" s="9"/>
      <c r="CH406" s="9"/>
      <c r="CI406" s="9"/>
      <c r="CJ406" s="9"/>
      <c r="CK406" s="10"/>
      <c r="CL406" s="9"/>
      <c r="CM406" s="9"/>
    </row>
    <row r="407" spans="1:91" s="4" customFormat="1" x14ac:dyDescent="0.25">
      <c r="A407" s="28">
        <f>COUNTIF($B$6:B407,B407)</f>
        <v>1</v>
      </c>
      <c r="B407" s="24" t="s">
        <v>44</v>
      </c>
      <c r="C407" s="10">
        <v>74169</v>
      </c>
      <c r="D407" s="9"/>
      <c r="E407" s="9"/>
      <c r="F407" s="9"/>
      <c r="G407" s="9"/>
      <c r="H407" s="9"/>
      <c r="I407" s="9"/>
      <c r="J407" s="9"/>
      <c r="K407" s="9"/>
      <c r="L407" s="9"/>
      <c r="M407" s="9"/>
      <c r="N407" s="9"/>
      <c r="O407" s="9"/>
      <c r="P407" s="9"/>
      <c r="Q407" s="9"/>
      <c r="R407" s="9"/>
      <c r="S407" s="10"/>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10"/>
      <c r="BF407" s="9"/>
      <c r="BG407" s="9"/>
      <c r="BH407" s="9"/>
      <c r="BI407" s="9"/>
      <c r="BJ407" s="9"/>
      <c r="BK407" s="9"/>
      <c r="BL407" s="9"/>
      <c r="BM407" s="9"/>
      <c r="BN407" s="9"/>
      <c r="BO407" s="9"/>
      <c r="BP407" s="9"/>
      <c r="BQ407" s="9"/>
      <c r="BR407" s="9"/>
      <c r="BS407" s="9"/>
      <c r="BT407" s="9"/>
      <c r="BU407" s="9"/>
      <c r="BV407" s="9"/>
      <c r="BW407" s="9"/>
      <c r="BX407" s="9"/>
      <c r="BY407" s="9"/>
      <c r="BZ407" s="9"/>
      <c r="CA407" s="10"/>
      <c r="CB407" s="10"/>
      <c r="CC407" s="10"/>
      <c r="CD407" s="9"/>
      <c r="CE407" s="10"/>
      <c r="CF407" s="9"/>
      <c r="CG407" s="9"/>
      <c r="CH407" s="10"/>
      <c r="CI407" s="9"/>
      <c r="CJ407" s="9"/>
      <c r="CK407" s="10"/>
      <c r="CL407" s="9"/>
      <c r="CM407" s="9"/>
    </row>
    <row r="408" spans="1:91" s="4" customFormat="1" x14ac:dyDescent="0.25">
      <c r="A408" s="28">
        <f>COUNTIF($B$6:B408,B408)</f>
        <v>1</v>
      </c>
      <c r="B408" s="24" t="s">
        <v>378</v>
      </c>
      <c r="C408" s="10">
        <v>1696</v>
      </c>
      <c r="D408" s="9"/>
      <c r="E408" s="9"/>
      <c r="F408" s="9"/>
      <c r="G408" s="9"/>
      <c r="H408" s="9"/>
      <c r="I408" s="9"/>
      <c r="J408" s="9"/>
      <c r="K408" s="9"/>
      <c r="L408" s="9"/>
      <c r="M408" s="9"/>
      <c r="N408" s="9"/>
      <c r="O408" s="9"/>
      <c r="P408" s="9"/>
      <c r="Q408" s="9"/>
      <c r="R408" s="9"/>
      <c r="S408" s="10"/>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row>
    <row r="409" spans="1:91" s="4" customFormat="1" x14ac:dyDescent="0.25">
      <c r="A409" s="28">
        <f>COUNTIF($B$6:B409,B409)</f>
        <v>1</v>
      </c>
      <c r="B409" s="24" t="s">
        <v>45</v>
      </c>
      <c r="C409" s="10">
        <v>415684</v>
      </c>
      <c r="D409" s="10"/>
      <c r="E409" s="10"/>
      <c r="F409" s="10"/>
      <c r="G409" s="10"/>
      <c r="H409" s="9"/>
      <c r="I409" s="10"/>
      <c r="J409" s="10"/>
      <c r="K409" s="10"/>
      <c r="L409" s="10"/>
      <c r="M409" s="10"/>
      <c r="N409" s="9"/>
      <c r="O409" s="10"/>
      <c r="P409" s="10"/>
      <c r="Q409" s="10"/>
      <c r="R409" s="9"/>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9"/>
      <c r="AS409" s="10"/>
      <c r="AT409" s="10"/>
      <c r="AU409" s="10"/>
      <c r="AV409" s="10"/>
      <c r="AW409" s="9"/>
      <c r="AX409" s="10"/>
      <c r="AY409" s="9"/>
      <c r="AZ409" s="10"/>
      <c r="BA409" s="10"/>
      <c r="BB409" s="9"/>
      <c r="BC409" s="10"/>
      <c r="BD409" s="9"/>
      <c r="BE409" s="10"/>
      <c r="BF409" s="10"/>
      <c r="BG409" s="10"/>
      <c r="BH409" s="10"/>
      <c r="BI409" s="10"/>
      <c r="BJ409" s="10"/>
      <c r="BK409" s="10"/>
      <c r="BL409" s="10"/>
      <c r="BM409" s="10"/>
      <c r="BN409" s="10"/>
      <c r="BO409" s="9"/>
      <c r="BP409" s="10"/>
      <c r="BQ409" s="10"/>
      <c r="BR409" s="9"/>
      <c r="BS409" s="9"/>
      <c r="BT409" s="10"/>
      <c r="BU409" s="9"/>
      <c r="BV409" s="9"/>
      <c r="BW409" s="10"/>
      <c r="BX409" s="10"/>
      <c r="BY409" s="10"/>
      <c r="BZ409" s="10"/>
      <c r="CA409" s="10"/>
      <c r="CB409" s="10"/>
      <c r="CC409" s="10"/>
      <c r="CD409" s="10"/>
      <c r="CE409" s="10"/>
      <c r="CF409" s="10"/>
      <c r="CG409" s="10"/>
      <c r="CH409" s="10"/>
      <c r="CI409" s="9"/>
      <c r="CJ409" s="10"/>
      <c r="CK409" s="10"/>
      <c r="CL409" s="9"/>
      <c r="CM409" s="9"/>
    </row>
    <row r="410" spans="1:91" s="4" customFormat="1" x14ac:dyDescent="0.25">
      <c r="A410" s="28">
        <f>COUNTIF($B$6:B410,B410)</f>
        <v>1</v>
      </c>
      <c r="B410" s="24" t="s">
        <v>379</v>
      </c>
      <c r="C410" s="10">
        <v>6269</v>
      </c>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10"/>
      <c r="BU410" s="9"/>
      <c r="BV410" s="9"/>
      <c r="BW410" s="9"/>
      <c r="BX410" s="9"/>
      <c r="BY410" s="9"/>
      <c r="BZ410" s="9"/>
      <c r="CA410" s="9"/>
      <c r="CB410" s="9"/>
      <c r="CC410" s="9"/>
      <c r="CD410" s="10"/>
      <c r="CE410" s="9"/>
      <c r="CF410" s="9"/>
      <c r="CG410" s="9"/>
      <c r="CH410" s="9"/>
      <c r="CI410" s="9"/>
      <c r="CJ410" s="9"/>
      <c r="CK410" s="9"/>
      <c r="CL410" s="9"/>
      <c r="CM410" s="9"/>
    </row>
    <row r="411" spans="1:91" s="4" customFormat="1" x14ac:dyDescent="0.25">
      <c r="A411" s="28">
        <f>COUNTIF($B$6:B411,B411)</f>
        <v>1</v>
      </c>
      <c r="B411" s="24" t="s">
        <v>380</v>
      </c>
      <c r="C411" s="9">
        <v>15</v>
      </c>
      <c r="D411" s="9"/>
      <c r="E411" s="9"/>
      <c r="F411" s="9"/>
      <c r="G411" s="9"/>
      <c r="H411" s="9"/>
      <c r="I411" s="9"/>
      <c r="J411" s="9"/>
      <c r="K411" s="9"/>
      <c r="L411" s="9"/>
      <c r="M411" s="9"/>
      <c r="N411" s="9"/>
      <c r="O411" s="9"/>
      <c r="P411" s="9"/>
      <c r="Q411" s="9"/>
      <c r="R411" s="9"/>
      <c r="S411" s="9"/>
      <c r="T411" s="9"/>
      <c r="U411" s="9"/>
      <c r="V411" s="9"/>
      <c r="W411" s="9"/>
      <c r="X411" s="9"/>
      <c r="Y411" s="9"/>
      <c r="Z411" s="9"/>
      <c r="AA411" s="10"/>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row>
    <row r="412" spans="1:91" s="4" customFormat="1" x14ac:dyDescent="0.25">
      <c r="A412" s="28">
        <f>COUNTIF($B$6:B412,B412)</f>
        <v>1</v>
      </c>
      <c r="B412" s="24" t="s">
        <v>381</v>
      </c>
      <c r="C412" s="10">
        <v>1702</v>
      </c>
      <c r="D412" s="9"/>
      <c r="E412" s="9"/>
      <c r="F412" s="9"/>
      <c r="G412" s="9"/>
      <c r="H412" s="9"/>
      <c r="I412" s="9"/>
      <c r="J412" s="9"/>
      <c r="K412" s="9"/>
      <c r="L412" s="9"/>
      <c r="M412" s="9"/>
      <c r="N412" s="9"/>
      <c r="O412" s="9"/>
      <c r="P412" s="9"/>
      <c r="Q412" s="9"/>
      <c r="R412" s="10"/>
      <c r="S412" s="10"/>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row>
    <row r="413" spans="1:91" s="4" customFormat="1" x14ac:dyDescent="0.25">
      <c r="A413" s="28">
        <f>COUNTIF($B$6:B413,B413)</f>
        <v>1</v>
      </c>
      <c r="B413" s="24" t="s">
        <v>382</v>
      </c>
      <c r="C413" s="10">
        <v>1483</v>
      </c>
      <c r="D413" s="9"/>
      <c r="E413" s="9"/>
      <c r="F413" s="9"/>
      <c r="G413" s="9"/>
      <c r="H413" s="9"/>
      <c r="I413" s="9"/>
      <c r="J413" s="9"/>
      <c r="K413" s="10"/>
      <c r="L413" s="9"/>
      <c r="M413" s="9"/>
      <c r="N413" s="9"/>
      <c r="O413" s="9"/>
      <c r="P413" s="9"/>
      <c r="Q413" s="9"/>
      <c r="R413" s="9"/>
      <c r="S413" s="9"/>
      <c r="T413" s="9"/>
      <c r="U413" s="9"/>
      <c r="V413" s="9"/>
      <c r="W413" s="9"/>
      <c r="X413" s="9"/>
      <c r="Y413" s="9"/>
      <c r="Z413" s="9"/>
      <c r="AA413" s="10"/>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11"/>
      <c r="BF413" s="9"/>
      <c r="BG413" s="9"/>
      <c r="BH413" s="10"/>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10"/>
      <c r="CG413" s="9"/>
      <c r="CH413" s="9"/>
      <c r="CI413" s="9"/>
      <c r="CJ413" s="9"/>
      <c r="CK413" s="9"/>
      <c r="CL413" s="9"/>
      <c r="CM413" s="9"/>
    </row>
    <row r="414" spans="1:91" s="4" customFormat="1" x14ac:dyDescent="0.25">
      <c r="A414" s="28">
        <f>COUNTIF($B$6:B414,B414)</f>
        <v>1</v>
      </c>
      <c r="B414" s="24" t="s">
        <v>383</v>
      </c>
      <c r="C414" s="9">
        <v>0</v>
      </c>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row>
    <row r="415" spans="1:91" s="4" customFormat="1" x14ac:dyDescent="0.25">
      <c r="A415" s="28">
        <f>COUNTIF($B$6:B415,B415)</f>
        <v>1</v>
      </c>
      <c r="B415" s="25" t="s">
        <v>384</v>
      </c>
      <c r="C415" s="13">
        <v>925763</v>
      </c>
      <c r="D415" s="13"/>
      <c r="E415" s="13"/>
      <c r="F415" s="13"/>
      <c r="G415" s="13"/>
      <c r="H415" s="14"/>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4"/>
      <c r="AS415" s="13"/>
      <c r="AT415" s="13"/>
      <c r="AU415" s="13"/>
      <c r="AV415" s="13"/>
      <c r="AW415" s="13"/>
      <c r="AX415" s="13"/>
      <c r="AY415" s="14"/>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4"/>
      <c r="CM415" s="14"/>
    </row>
    <row r="416" spans="1:91" s="4" customFormat="1" x14ac:dyDescent="0.25">
      <c r="A416" s="28">
        <f>COUNTIF($B$6:B416,B416)</f>
        <v>1</v>
      </c>
      <c r="B416" s="24" t="s">
        <v>385</v>
      </c>
      <c r="C416" s="10">
        <v>1052622</v>
      </c>
      <c r="D416" s="10"/>
      <c r="E416" s="10"/>
      <c r="F416" s="10"/>
      <c r="G416" s="10"/>
      <c r="H416" s="9"/>
      <c r="I416" s="10"/>
      <c r="J416" s="10"/>
      <c r="K416" s="10"/>
      <c r="L416" s="10"/>
      <c r="M416" s="10"/>
      <c r="N416" s="9"/>
      <c r="O416" s="10"/>
      <c r="P416" s="10"/>
      <c r="Q416" s="10"/>
      <c r="R416" s="10"/>
      <c r="S416" s="10"/>
      <c r="T416" s="10"/>
      <c r="U416" s="10"/>
      <c r="V416" s="10"/>
      <c r="W416" s="10"/>
      <c r="X416" s="9"/>
      <c r="Y416" s="10"/>
      <c r="Z416" s="10"/>
      <c r="AA416" s="10"/>
      <c r="AB416" s="10"/>
      <c r="AC416" s="9"/>
      <c r="AD416" s="10"/>
      <c r="AE416" s="10"/>
      <c r="AF416" s="10"/>
      <c r="AG416" s="10"/>
      <c r="AH416" s="10"/>
      <c r="AI416" s="10"/>
      <c r="AJ416" s="10"/>
      <c r="AK416" s="10"/>
      <c r="AL416" s="10"/>
      <c r="AM416" s="10"/>
      <c r="AN416" s="10"/>
      <c r="AO416" s="10"/>
      <c r="AP416" s="10"/>
      <c r="AQ416" s="10"/>
      <c r="AR416" s="9"/>
      <c r="AS416" s="10"/>
      <c r="AT416" s="10"/>
      <c r="AU416" s="10"/>
      <c r="AV416" s="10"/>
      <c r="AW416" s="9"/>
      <c r="AX416" s="10"/>
      <c r="AY416" s="9"/>
      <c r="AZ416" s="10"/>
      <c r="BA416" s="10"/>
      <c r="BB416" s="9"/>
      <c r="BC416" s="10"/>
      <c r="BD416" s="10"/>
      <c r="BE416" s="10"/>
      <c r="BF416" s="10"/>
      <c r="BG416" s="10"/>
      <c r="BH416" s="10"/>
      <c r="BI416" s="10"/>
      <c r="BJ416" s="10"/>
      <c r="BK416" s="10"/>
      <c r="BL416" s="10"/>
      <c r="BM416" s="10"/>
      <c r="BN416" s="10"/>
      <c r="BO416" s="10"/>
      <c r="BP416" s="10"/>
      <c r="BQ416" s="9"/>
      <c r="BR416" s="9"/>
      <c r="BS416" s="10"/>
      <c r="BT416" s="10"/>
      <c r="BU416" s="9"/>
      <c r="BV416" s="9"/>
      <c r="BW416" s="10"/>
      <c r="BX416" s="10"/>
      <c r="BY416" s="10"/>
      <c r="BZ416" s="10"/>
      <c r="CA416" s="10"/>
      <c r="CB416" s="10"/>
      <c r="CC416" s="10"/>
      <c r="CD416" s="10"/>
      <c r="CE416" s="10"/>
      <c r="CF416" s="10"/>
      <c r="CG416" s="10"/>
      <c r="CH416" s="10"/>
      <c r="CI416" s="11"/>
      <c r="CJ416" s="10"/>
      <c r="CK416" s="9"/>
      <c r="CL416" s="9"/>
      <c r="CM416" s="9"/>
    </row>
    <row r="417" spans="1:91" s="4" customFormat="1" x14ac:dyDescent="0.25">
      <c r="A417" s="28">
        <f>COUNTIF($B$6:B417,B417)</f>
        <v>1</v>
      </c>
      <c r="B417" s="24" t="s">
        <v>386</v>
      </c>
      <c r="C417" s="9">
        <v>0</v>
      </c>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row>
    <row r="418" spans="1:91" s="4" customFormat="1" x14ac:dyDescent="0.25">
      <c r="A418" s="28">
        <f>COUNTIF($B$6:B418,B418)</f>
        <v>1</v>
      </c>
      <c r="B418" s="25" t="s">
        <v>387</v>
      </c>
      <c r="C418" s="13">
        <v>1978385</v>
      </c>
      <c r="D418" s="13"/>
      <c r="E418" s="13"/>
      <c r="F418" s="13"/>
      <c r="G418" s="13"/>
      <c r="H418" s="14"/>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4"/>
      <c r="AS418" s="13"/>
      <c r="AT418" s="13"/>
      <c r="AU418" s="13"/>
      <c r="AV418" s="13"/>
      <c r="AW418" s="13"/>
      <c r="AX418" s="13"/>
      <c r="AY418" s="14"/>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4"/>
      <c r="CM418" s="14"/>
    </row>
    <row r="419" spans="1:91" s="4" customFormat="1" x14ac:dyDescent="0.25">
      <c r="A419" s="28">
        <f>COUNTIF($B$6:B419,B419)</f>
        <v>0</v>
      </c>
      <c r="B419" s="24"/>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row>
    <row r="420" spans="1:91" s="4" customFormat="1" x14ac:dyDescent="0.25">
      <c r="A420" s="28">
        <f>COUNTIF($B$6:B420,B420)</f>
        <v>1</v>
      </c>
      <c r="B420" s="24" t="s">
        <v>388</v>
      </c>
      <c r="C420" s="9">
        <v>0</v>
      </c>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row>
    <row r="421" spans="1:91" s="4" customFormat="1" x14ac:dyDescent="0.25">
      <c r="A421" s="28">
        <f>COUNTIF($B$6:B421,B421)</f>
        <v>1</v>
      </c>
      <c r="B421" s="24" t="s">
        <v>389</v>
      </c>
      <c r="C421" s="9">
        <v>0</v>
      </c>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row>
    <row r="422" spans="1:91" s="4" customFormat="1" x14ac:dyDescent="0.25">
      <c r="A422" s="28">
        <f>COUNTIF($B$6:B422,B422)</f>
        <v>1</v>
      </c>
      <c r="B422" s="24" t="s">
        <v>390</v>
      </c>
      <c r="C422" s="9">
        <v>0</v>
      </c>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row>
    <row r="423" spans="1:91" s="4" customFormat="1" x14ac:dyDescent="0.25">
      <c r="A423" s="28">
        <f>COUNTIF($B$6:B423,B423)</f>
        <v>1</v>
      </c>
      <c r="B423" s="24" t="s">
        <v>391</v>
      </c>
      <c r="C423" s="9">
        <v>0</v>
      </c>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row>
    <row r="424" spans="1:91" s="4" customFormat="1" x14ac:dyDescent="0.25">
      <c r="A424" s="28">
        <f>COUNTIF($B$6:B424,B424)</f>
        <v>1</v>
      </c>
      <c r="B424" s="24" t="s">
        <v>392</v>
      </c>
      <c r="C424" s="9">
        <v>0</v>
      </c>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row>
    <row r="425" spans="1:91" s="4" customFormat="1" x14ac:dyDescent="0.25">
      <c r="A425" s="28">
        <f>COUNTIF($B$6:B425,B425)</f>
        <v>1</v>
      </c>
      <c r="B425" s="24" t="s">
        <v>393</v>
      </c>
      <c r="C425" s="10">
        <v>1726</v>
      </c>
      <c r="D425" s="9"/>
      <c r="E425" s="9"/>
      <c r="F425" s="9"/>
      <c r="G425" s="9"/>
      <c r="H425" s="10"/>
      <c r="I425" s="9"/>
      <c r="J425" s="9"/>
      <c r="K425" s="10"/>
      <c r="L425" s="9"/>
      <c r="M425" s="9"/>
      <c r="N425" s="9"/>
      <c r="O425" s="9"/>
      <c r="P425" s="9"/>
      <c r="Q425" s="9"/>
      <c r="R425" s="9"/>
      <c r="S425" s="9"/>
      <c r="T425" s="9"/>
      <c r="U425" s="9"/>
      <c r="V425" s="9"/>
      <c r="W425" s="9"/>
      <c r="X425" s="9"/>
      <c r="Y425" s="9"/>
      <c r="Z425" s="9"/>
      <c r="AA425" s="10"/>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10"/>
      <c r="CG425" s="9"/>
      <c r="CH425" s="9"/>
      <c r="CI425" s="9"/>
      <c r="CJ425" s="9"/>
      <c r="CK425" s="9"/>
      <c r="CL425" s="9"/>
      <c r="CM425" s="9"/>
    </row>
    <row r="426" spans="1:91" s="4" customFormat="1" x14ac:dyDescent="0.25">
      <c r="A426" s="28">
        <f>COUNTIF($B$6:B426,B426)</f>
        <v>1</v>
      </c>
      <c r="B426" s="24" t="s">
        <v>394</v>
      </c>
      <c r="C426" s="9">
        <v>119</v>
      </c>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10"/>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row>
    <row r="427" spans="1:91" s="4" customFormat="1" x14ac:dyDescent="0.25">
      <c r="A427" s="28">
        <f>COUNTIF($B$6:B427,B427)</f>
        <v>1</v>
      </c>
      <c r="B427" s="24" t="s">
        <v>395</v>
      </c>
      <c r="C427" s="9">
        <v>0</v>
      </c>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row>
    <row r="428" spans="1:91" s="4" customFormat="1" x14ac:dyDescent="0.25">
      <c r="A428" s="28">
        <f>COUNTIF($B$6:B428,B428)</f>
        <v>1</v>
      </c>
      <c r="B428" s="24" t="s">
        <v>396</v>
      </c>
      <c r="C428" s="9">
        <v>0</v>
      </c>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row>
    <row r="429" spans="1:91" s="4" customFormat="1" x14ac:dyDescent="0.25">
      <c r="A429" s="28">
        <f>COUNTIF($B$6:B429,B429)</f>
        <v>1</v>
      </c>
      <c r="B429" s="24" t="s">
        <v>397</v>
      </c>
      <c r="C429" s="12">
        <v>-95</v>
      </c>
      <c r="D429" s="9"/>
      <c r="E429" s="9"/>
      <c r="F429" s="9"/>
      <c r="G429" s="9"/>
      <c r="H429" s="9"/>
      <c r="I429" s="9"/>
      <c r="J429" s="9"/>
      <c r="K429" s="9"/>
      <c r="L429" s="9"/>
      <c r="M429" s="9"/>
      <c r="N429" s="9"/>
      <c r="O429" s="9"/>
      <c r="P429" s="9"/>
      <c r="Q429" s="9"/>
      <c r="R429" s="9"/>
      <c r="S429" s="9"/>
      <c r="T429" s="9"/>
      <c r="U429" s="9"/>
      <c r="V429" s="9"/>
      <c r="W429" s="9"/>
      <c r="X429" s="9"/>
      <c r="Y429" s="9"/>
      <c r="Z429" s="9"/>
      <c r="AA429" s="11"/>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row>
    <row r="430" spans="1:91" s="4" customFormat="1" x14ac:dyDescent="0.25">
      <c r="A430" s="28">
        <f>COUNTIF($B$6:B430,B430)</f>
        <v>1</v>
      </c>
      <c r="B430" s="24" t="s">
        <v>398</v>
      </c>
      <c r="C430" s="12">
        <v>-824</v>
      </c>
      <c r="D430" s="9"/>
      <c r="E430" s="9"/>
      <c r="F430" s="9"/>
      <c r="G430" s="9"/>
      <c r="H430" s="11"/>
      <c r="I430" s="9"/>
      <c r="J430" s="9"/>
      <c r="K430" s="11"/>
      <c r="L430" s="11"/>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11"/>
      <c r="AR430" s="9"/>
      <c r="AS430" s="9"/>
      <c r="AT430" s="9"/>
      <c r="AU430" s="9"/>
      <c r="AV430" s="9"/>
      <c r="AW430" s="9"/>
      <c r="AX430" s="9"/>
      <c r="AY430" s="9"/>
      <c r="AZ430" s="9"/>
      <c r="BA430" s="9"/>
      <c r="BB430" s="9"/>
      <c r="BC430" s="9"/>
      <c r="BD430" s="11"/>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10"/>
      <c r="CG430" s="9"/>
      <c r="CH430" s="9"/>
      <c r="CI430" s="9"/>
      <c r="CJ430" s="9"/>
      <c r="CK430" s="9"/>
      <c r="CL430" s="9"/>
      <c r="CM430" s="9"/>
    </row>
    <row r="431" spans="1:91" s="4" customFormat="1" x14ac:dyDescent="0.25">
      <c r="A431" s="28">
        <f>COUNTIF($B$6:B431,B431)</f>
        <v>1</v>
      </c>
      <c r="B431" s="24" t="s">
        <v>399</v>
      </c>
      <c r="C431" s="12">
        <v>-120</v>
      </c>
      <c r="D431" s="9"/>
      <c r="E431" s="9"/>
      <c r="F431" s="9"/>
      <c r="G431" s="9"/>
      <c r="H431" s="9"/>
      <c r="I431" s="9"/>
      <c r="J431" s="9"/>
      <c r="K431" s="9"/>
      <c r="L431" s="10"/>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12"/>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11"/>
      <c r="CG431" s="9"/>
      <c r="CH431" s="9"/>
      <c r="CI431" s="9"/>
      <c r="CJ431" s="9"/>
      <c r="CK431" s="9"/>
      <c r="CL431" s="9"/>
      <c r="CM431" s="9"/>
    </row>
    <row r="432" spans="1:91" s="4" customFormat="1" x14ac:dyDescent="0.25">
      <c r="A432" s="28">
        <f>COUNTIF($B$6:B432,B432)</f>
        <v>1</v>
      </c>
      <c r="B432" s="24" t="s">
        <v>400</v>
      </c>
      <c r="C432" s="9">
        <v>985</v>
      </c>
      <c r="D432" s="9"/>
      <c r="E432" s="9"/>
      <c r="F432" s="9"/>
      <c r="G432" s="9"/>
      <c r="H432" s="10"/>
      <c r="I432" s="9"/>
      <c r="J432" s="9"/>
      <c r="K432" s="10"/>
      <c r="L432" s="9"/>
      <c r="M432" s="9"/>
      <c r="N432" s="9"/>
      <c r="O432" s="9"/>
      <c r="P432" s="9"/>
      <c r="Q432" s="9"/>
      <c r="R432" s="9"/>
      <c r="S432" s="9"/>
      <c r="T432" s="9"/>
      <c r="U432" s="9"/>
      <c r="V432" s="9"/>
      <c r="W432" s="9"/>
      <c r="X432" s="9"/>
      <c r="Y432" s="9"/>
      <c r="Z432" s="9"/>
      <c r="AA432" s="10"/>
      <c r="AB432" s="9"/>
      <c r="AC432" s="9"/>
      <c r="AD432" s="9"/>
      <c r="AE432" s="9"/>
      <c r="AF432" s="9"/>
      <c r="AG432" s="9"/>
      <c r="AH432" s="9"/>
      <c r="AI432" s="9"/>
      <c r="AJ432" s="9"/>
      <c r="AK432" s="9"/>
      <c r="AL432" s="9"/>
      <c r="AM432" s="9"/>
      <c r="AN432" s="9"/>
      <c r="AO432" s="9"/>
      <c r="AP432" s="9"/>
      <c r="AQ432" s="10"/>
      <c r="AR432" s="9"/>
      <c r="AS432" s="9"/>
      <c r="AT432" s="9"/>
      <c r="AU432" s="9"/>
      <c r="AV432" s="9"/>
      <c r="AW432" s="9"/>
      <c r="AX432" s="9"/>
      <c r="AY432" s="9"/>
      <c r="AZ432" s="9"/>
      <c r="BA432" s="9"/>
      <c r="BB432" s="9"/>
      <c r="BC432" s="9"/>
      <c r="BD432" s="10"/>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10"/>
      <c r="CG432" s="9"/>
      <c r="CH432" s="9"/>
      <c r="CI432" s="9"/>
      <c r="CJ432" s="9"/>
      <c r="CK432" s="9"/>
      <c r="CL432" s="9"/>
      <c r="CM432" s="9"/>
    </row>
    <row r="433" spans="1:91" s="4" customFormat="1" x14ac:dyDescent="0.25">
      <c r="A433" s="28">
        <f>COUNTIF($B$6:B433,B433)</f>
        <v>2</v>
      </c>
      <c r="B433" s="25" t="s">
        <v>105</v>
      </c>
      <c r="C433" s="13">
        <v>1791</v>
      </c>
      <c r="D433" s="14"/>
      <c r="E433" s="14"/>
      <c r="F433" s="14"/>
      <c r="G433" s="14"/>
      <c r="H433" s="13"/>
      <c r="I433" s="14"/>
      <c r="J433" s="14"/>
      <c r="K433" s="13"/>
      <c r="L433" s="13"/>
      <c r="M433" s="14"/>
      <c r="N433" s="14"/>
      <c r="O433" s="14"/>
      <c r="P433" s="14"/>
      <c r="Q433" s="14"/>
      <c r="R433" s="14"/>
      <c r="S433" s="14"/>
      <c r="T433" s="14"/>
      <c r="U433" s="14"/>
      <c r="V433" s="14"/>
      <c r="W433" s="14"/>
      <c r="X433" s="14"/>
      <c r="Y433" s="14"/>
      <c r="Z433" s="14"/>
      <c r="AA433" s="13"/>
      <c r="AB433" s="14"/>
      <c r="AC433" s="14"/>
      <c r="AD433" s="14"/>
      <c r="AE433" s="14"/>
      <c r="AF433" s="14"/>
      <c r="AG433" s="14"/>
      <c r="AH433" s="14"/>
      <c r="AI433" s="14"/>
      <c r="AJ433" s="14"/>
      <c r="AK433" s="14"/>
      <c r="AL433" s="14"/>
      <c r="AM433" s="14"/>
      <c r="AN433" s="14"/>
      <c r="AO433" s="14"/>
      <c r="AP433" s="14"/>
      <c r="AQ433" s="13"/>
      <c r="AR433" s="14"/>
      <c r="AS433" s="14"/>
      <c r="AT433" s="14"/>
      <c r="AU433" s="14"/>
      <c r="AV433" s="14"/>
      <c r="AW433" s="14"/>
      <c r="AX433" s="14"/>
      <c r="AY433" s="14"/>
      <c r="AZ433" s="14"/>
      <c r="BA433" s="14"/>
      <c r="BB433" s="14"/>
      <c r="BC433" s="14"/>
      <c r="BD433" s="13"/>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3"/>
      <c r="CG433" s="14"/>
      <c r="CH433" s="14"/>
      <c r="CI433" s="14"/>
      <c r="CJ433" s="14"/>
      <c r="CK433" s="14"/>
      <c r="CL433" s="14"/>
      <c r="CM433" s="14"/>
    </row>
    <row r="434" spans="1:91" s="4" customFormat="1" x14ac:dyDescent="0.25">
      <c r="A434" s="28">
        <f>COUNTIF($B$6:B434,B434)</f>
        <v>0</v>
      </c>
      <c r="B434" s="24"/>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row>
    <row r="435" spans="1:91" s="4" customFormat="1" x14ac:dyDescent="0.25">
      <c r="A435" s="28">
        <f>COUNTIF($B$6:B435,B435)</f>
        <v>1</v>
      </c>
      <c r="B435" s="24" t="s">
        <v>401</v>
      </c>
      <c r="C435" s="10">
        <v>36680</v>
      </c>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10"/>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10"/>
      <c r="CH435" s="9"/>
      <c r="CI435" s="9"/>
      <c r="CJ435" s="9"/>
      <c r="CK435" s="9"/>
      <c r="CL435" s="9"/>
      <c r="CM435" s="9"/>
    </row>
    <row r="436" spans="1:91" s="4" customFormat="1" x14ac:dyDescent="0.25">
      <c r="A436" s="28">
        <f>COUNTIF($B$6:B436,B436)</f>
        <v>1</v>
      </c>
      <c r="B436" s="24" t="s">
        <v>402</v>
      </c>
      <c r="C436" s="10">
        <v>271031</v>
      </c>
      <c r="D436" s="9"/>
      <c r="E436" s="9"/>
      <c r="F436" s="10"/>
      <c r="G436" s="9"/>
      <c r="H436" s="9"/>
      <c r="I436" s="9"/>
      <c r="J436" s="9"/>
      <c r="K436" s="9"/>
      <c r="L436" s="9"/>
      <c r="M436" s="9"/>
      <c r="N436" s="10"/>
      <c r="O436" s="9"/>
      <c r="P436" s="10"/>
      <c r="Q436" s="9"/>
      <c r="R436" s="9"/>
      <c r="S436" s="9"/>
      <c r="T436" s="9"/>
      <c r="U436" s="9"/>
      <c r="V436" s="9"/>
      <c r="W436" s="9"/>
      <c r="X436" s="9"/>
      <c r="Y436" s="9"/>
      <c r="Z436" s="9"/>
      <c r="AA436" s="9"/>
      <c r="AB436" s="9"/>
      <c r="AC436" s="10"/>
      <c r="AD436" s="9"/>
      <c r="AE436" s="9"/>
      <c r="AF436" s="9"/>
      <c r="AG436" s="9"/>
      <c r="AH436" s="9"/>
      <c r="AI436" s="9"/>
      <c r="AJ436" s="9"/>
      <c r="AK436" s="9"/>
      <c r="AL436" s="9"/>
      <c r="AM436" s="10"/>
      <c r="AN436" s="9"/>
      <c r="AO436" s="9"/>
      <c r="AP436" s="9"/>
      <c r="AQ436" s="9"/>
      <c r="AR436" s="9"/>
      <c r="AS436" s="9"/>
      <c r="AT436" s="9"/>
      <c r="AU436" s="9"/>
      <c r="AV436" s="9"/>
      <c r="AW436" s="9"/>
      <c r="AX436" s="10"/>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10"/>
      <c r="CH436" s="9"/>
      <c r="CI436" s="9"/>
      <c r="CJ436" s="9"/>
      <c r="CK436" s="9"/>
      <c r="CL436" s="9"/>
      <c r="CM436" s="9"/>
    </row>
    <row r="437" spans="1:91" s="4" customFormat="1" x14ac:dyDescent="0.25">
      <c r="A437" s="28">
        <f>COUNTIF($B$6:B437,B437)</f>
        <v>1</v>
      </c>
      <c r="B437" s="24" t="s">
        <v>403</v>
      </c>
      <c r="C437" s="10">
        <v>2485536</v>
      </c>
      <c r="D437" s="10"/>
      <c r="E437" s="9"/>
      <c r="F437" s="10"/>
      <c r="G437" s="9"/>
      <c r="H437" s="9"/>
      <c r="I437" s="10"/>
      <c r="J437" s="10"/>
      <c r="K437" s="9"/>
      <c r="L437" s="9"/>
      <c r="M437" s="10"/>
      <c r="N437" s="10"/>
      <c r="O437" s="10"/>
      <c r="P437" s="10"/>
      <c r="Q437" s="10"/>
      <c r="R437" s="9"/>
      <c r="S437" s="9"/>
      <c r="T437" s="9"/>
      <c r="U437" s="10"/>
      <c r="V437" s="9"/>
      <c r="W437" s="10"/>
      <c r="X437" s="10"/>
      <c r="Y437" s="10"/>
      <c r="Z437" s="9"/>
      <c r="AA437" s="9"/>
      <c r="AB437" s="9"/>
      <c r="AC437" s="9"/>
      <c r="AD437" s="9"/>
      <c r="AE437" s="9"/>
      <c r="AF437" s="10"/>
      <c r="AG437" s="10"/>
      <c r="AH437" s="10"/>
      <c r="AI437" s="9"/>
      <c r="AJ437" s="9"/>
      <c r="AK437" s="9"/>
      <c r="AL437" s="9"/>
      <c r="AM437" s="10"/>
      <c r="AN437" s="9"/>
      <c r="AO437" s="9"/>
      <c r="AP437" s="9"/>
      <c r="AQ437" s="9"/>
      <c r="AR437" s="10"/>
      <c r="AS437" s="10"/>
      <c r="AT437" s="10"/>
      <c r="AU437" s="9"/>
      <c r="AV437" s="10"/>
      <c r="AW437" s="9"/>
      <c r="AX437" s="10"/>
      <c r="AY437" s="9"/>
      <c r="AZ437" s="10"/>
      <c r="BA437" s="10"/>
      <c r="BB437" s="10"/>
      <c r="BC437" s="9"/>
      <c r="BD437" s="9"/>
      <c r="BE437" s="10"/>
      <c r="BF437" s="10"/>
      <c r="BG437" s="9"/>
      <c r="BH437" s="9"/>
      <c r="BI437" s="10"/>
      <c r="BJ437" s="9"/>
      <c r="BK437" s="9"/>
      <c r="BL437" s="9"/>
      <c r="BM437" s="10"/>
      <c r="BN437" s="9"/>
      <c r="BO437" s="10"/>
      <c r="BP437" s="9"/>
      <c r="BQ437" s="9"/>
      <c r="BR437" s="9"/>
      <c r="BS437" s="10"/>
      <c r="BT437" s="9"/>
      <c r="BU437" s="9"/>
      <c r="BV437" s="10"/>
      <c r="BW437" s="10"/>
      <c r="BX437" s="10"/>
      <c r="BY437" s="10"/>
      <c r="BZ437" s="9"/>
      <c r="CA437" s="9"/>
      <c r="CB437" s="9"/>
      <c r="CC437" s="9"/>
      <c r="CD437" s="10"/>
      <c r="CE437" s="9"/>
      <c r="CF437" s="9"/>
      <c r="CG437" s="10"/>
      <c r="CH437" s="9"/>
      <c r="CI437" s="9"/>
      <c r="CJ437" s="9"/>
      <c r="CK437" s="10"/>
      <c r="CL437" s="9"/>
      <c r="CM437" s="9"/>
    </row>
    <row r="438" spans="1:91" s="4" customFormat="1" x14ac:dyDescent="0.25">
      <c r="A438" s="28">
        <f>COUNTIF($B$6:B438,B438)</f>
        <v>1</v>
      </c>
      <c r="B438" s="24" t="s">
        <v>404</v>
      </c>
      <c r="C438" s="10">
        <v>4859867</v>
      </c>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9"/>
      <c r="BT438" s="10"/>
      <c r="BU438" s="10"/>
      <c r="BV438" s="10"/>
      <c r="BW438" s="10"/>
      <c r="BX438" s="10"/>
      <c r="BY438" s="10"/>
      <c r="BZ438" s="10"/>
      <c r="CA438" s="10"/>
      <c r="CB438" s="10"/>
      <c r="CC438" s="10"/>
      <c r="CD438" s="10"/>
      <c r="CE438" s="10"/>
      <c r="CF438" s="10"/>
      <c r="CG438" s="10"/>
      <c r="CH438" s="10"/>
      <c r="CI438" s="10"/>
      <c r="CJ438" s="10"/>
      <c r="CK438" s="10"/>
      <c r="CL438" s="9"/>
      <c r="CM438" s="9"/>
    </row>
    <row r="439" spans="1:91" s="4" customFormat="1" x14ac:dyDescent="0.25">
      <c r="A439" s="28">
        <f>COUNTIF($B$6:B439,B439)</f>
        <v>1</v>
      </c>
      <c r="B439" s="24" t="s">
        <v>405</v>
      </c>
      <c r="C439" s="11">
        <v>-240292</v>
      </c>
      <c r="D439" s="9"/>
      <c r="E439" s="9"/>
      <c r="F439" s="9"/>
      <c r="G439" s="11"/>
      <c r="H439" s="9"/>
      <c r="I439" s="9"/>
      <c r="J439" s="9"/>
      <c r="K439" s="9"/>
      <c r="L439" s="9"/>
      <c r="M439" s="9"/>
      <c r="N439" s="9"/>
      <c r="O439" s="9"/>
      <c r="P439" s="9"/>
      <c r="Q439" s="9"/>
      <c r="R439" s="9"/>
      <c r="S439" s="9"/>
      <c r="T439" s="9"/>
      <c r="U439" s="9"/>
      <c r="V439" s="11"/>
      <c r="W439" s="9"/>
      <c r="X439" s="9"/>
      <c r="Y439" s="9"/>
      <c r="Z439" s="9"/>
      <c r="AA439" s="9"/>
      <c r="AB439" s="11"/>
      <c r="AC439" s="9"/>
      <c r="AD439" s="9"/>
      <c r="AE439" s="9"/>
      <c r="AF439" s="9"/>
      <c r="AG439" s="9"/>
      <c r="AH439" s="9"/>
      <c r="AI439" s="9"/>
      <c r="AJ439" s="9"/>
      <c r="AK439" s="9"/>
      <c r="AL439" s="9"/>
      <c r="AM439" s="9"/>
      <c r="AN439" s="11"/>
      <c r="AO439" s="11"/>
      <c r="AP439" s="11"/>
      <c r="AQ439" s="9"/>
      <c r="AR439" s="9"/>
      <c r="AS439" s="9"/>
      <c r="AT439" s="9"/>
      <c r="AU439" s="9"/>
      <c r="AV439" s="9"/>
      <c r="AW439" s="9"/>
      <c r="AX439" s="9"/>
      <c r="AY439" s="9"/>
      <c r="AZ439" s="11"/>
      <c r="BA439" s="9"/>
      <c r="BB439" s="11"/>
      <c r="BC439" s="9"/>
      <c r="BD439" s="9"/>
      <c r="BE439" s="9"/>
      <c r="BF439" s="9"/>
      <c r="BG439" s="9"/>
      <c r="BH439" s="9"/>
      <c r="BI439" s="9"/>
      <c r="BJ439" s="11"/>
      <c r="BK439" s="9"/>
      <c r="BL439" s="9"/>
      <c r="BM439" s="9"/>
      <c r="BN439" s="9"/>
      <c r="BO439" s="9"/>
      <c r="BP439" s="9"/>
      <c r="BQ439" s="11"/>
      <c r="BR439" s="9"/>
      <c r="BS439" s="9"/>
      <c r="BT439" s="9"/>
      <c r="BU439" s="9"/>
      <c r="BV439" s="9"/>
      <c r="BW439" s="9"/>
      <c r="BX439" s="9"/>
      <c r="BY439" s="9"/>
      <c r="BZ439" s="9"/>
      <c r="CA439" s="11"/>
      <c r="CB439" s="9"/>
      <c r="CC439" s="9"/>
      <c r="CD439" s="9"/>
      <c r="CE439" s="9"/>
      <c r="CF439" s="9"/>
      <c r="CG439" s="9"/>
      <c r="CH439" s="9"/>
      <c r="CI439" s="9"/>
      <c r="CJ439" s="9"/>
      <c r="CK439" s="9"/>
      <c r="CL439" s="9"/>
      <c r="CM439" s="9"/>
    </row>
    <row r="440" spans="1:91" s="4" customFormat="1" x14ac:dyDescent="0.25">
      <c r="A440" s="28">
        <f>COUNTIF($B$6:B440,B440)</f>
        <v>1</v>
      </c>
      <c r="B440" s="24" t="s">
        <v>406</v>
      </c>
      <c r="C440" s="11">
        <v>-1145346</v>
      </c>
      <c r="D440" s="9"/>
      <c r="E440" s="11"/>
      <c r="F440" s="9"/>
      <c r="G440" s="9"/>
      <c r="H440" s="9"/>
      <c r="I440" s="9"/>
      <c r="J440" s="11"/>
      <c r="K440" s="11"/>
      <c r="L440" s="9"/>
      <c r="M440" s="9"/>
      <c r="N440" s="9"/>
      <c r="O440" s="9"/>
      <c r="P440" s="12"/>
      <c r="Q440" s="9"/>
      <c r="R440" s="11"/>
      <c r="S440" s="11"/>
      <c r="T440" s="11"/>
      <c r="U440" s="9"/>
      <c r="V440" s="9"/>
      <c r="W440" s="11"/>
      <c r="X440" s="9"/>
      <c r="Y440" s="9"/>
      <c r="Z440" s="11"/>
      <c r="AA440" s="11"/>
      <c r="AB440" s="11"/>
      <c r="AC440" s="9"/>
      <c r="AD440" s="9"/>
      <c r="AE440" s="9"/>
      <c r="AF440" s="9"/>
      <c r="AG440" s="9"/>
      <c r="AH440" s="9"/>
      <c r="AI440" s="11"/>
      <c r="AJ440" s="11"/>
      <c r="AK440" s="11"/>
      <c r="AL440" s="11"/>
      <c r="AM440" s="9"/>
      <c r="AN440" s="9"/>
      <c r="AO440" s="9"/>
      <c r="AP440" s="9"/>
      <c r="AQ440" s="11"/>
      <c r="AR440" s="9"/>
      <c r="AS440" s="9"/>
      <c r="AT440" s="9"/>
      <c r="AU440" s="11"/>
      <c r="AV440" s="9"/>
      <c r="AW440" s="11"/>
      <c r="AX440" s="9"/>
      <c r="AY440" s="11"/>
      <c r="AZ440" s="9"/>
      <c r="BA440" s="9"/>
      <c r="BB440" s="9"/>
      <c r="BC440" s="11"/>
      <c r="BD440" s="9"/>
      <c r="BE440" s="9"/>
      <c r="BF440" s="9"/>
      <c r="BG440" s="11"/>
      <c r="BH440" s="11"/>
      <c r="BI440" s="9"/>
      <c r="BJ440" s="9"/>
      <c r="BK440" s="11"/>
      <c r="BL440" s="11"/>
      <c r="BM440" s="11"/>
      <c r="BN440" s="11"/>
      <c r="BO440" s="9"/>
      <c r="BP440" s="9"/>
      <c r="BQ440" s="9"/>
      <c r="BR440" s="11"/>
      <c r="BS440" s="9"/>
      <c r="BT440" s="9"/>
      <c r="BU440" s="11"/>
      <c r="BV440" s="9"/>
      <c r="BW440" s="9"/>
      <c r="BX440" s="9"/>
      <c r="BY440" s="9"/>
      <c r="BZ440" s="11"/>
      <c r="CA440" s="11"/>
      <c r="CB440" s="11"/>
      <c r="CC440" s="11"/>
      <c r="CD440" s="9"/>
      <c r="CE440" s="11"/>
      <c r="CF440" s="11"/>
      <c r="CG440" s="9"/>
      <c r="CH440" s="11"/>
      <c r="CI440" s="11"/>
      <c r="CJ440" s="11"/>
      <c r="CK440" s="9"/>
      <c r="CL440" s="9"/>
      <c r="CM440" s="9"/>
    </row>
    <row r="441" spans="1:91" s="4" customFormat="1" x14ac:dyDescent="0.25">
      <c r="A441" s="28">
        <f>COUNTIF($B$6:B441,B441)</f>
        <v>1</v>
      </c>
      <c r="B441" s="24" t="s">
        <v>407</v>
      </c>
      <c r="C441" s="11">
        <v>-189175</v>
      </c>
      <c r="D441" s="9"/>
      <c r="E441" s="9"/>
      <c r="F441" s="9"/>
      <c r="G441" s="9"/>
      <c r="H441" s="9"/>
      <c r="I441" s="11"/>
      <c r="J441" s="11"/>
      <c r="K441" s="9"/>
      <c r="L441" s="11"/>
      <c r="M441" s="11"/>
      <c r="N441" s="11"/>
      <c r="O441" s="11"/>
      <c r="P441" s="9"/>
      <c r="Q441" s="11"/>
      <c r="R441" s="9"/>
      <c r="S441" s="9"/>
      <c r="T441" s="9"/>
      <c r="U441" s="11"/>
      <c r="V441" s="9"/>
      <c r="W441" s="11"/>
      <c r="X441" s="11"/>
      <c r="Y441" s="9"/>
      <c r="Z441" s="9"/>
      <c r="AA441" s="9"/>
      <c r="AB441" s="9"/>
      <c r="AC441" s="11"/>
      <c r="AD441" s="9"/>
      <c r="AE441" s="9"/>
      <c r="AF441" s="9"/>
      <c r="AG441" s="9"/>
      <c r="AH441" s="11"/>
      <c r="AI441" s="9"/>
      <c r="AJ441" s="9"/>
      <c r="AK441" s="9"/>
      <c r="AL441" s="9"/>
      <c r="AM441" s="11"/>
      <c r="AN441" s="9"/>
      <c r="AO441" s="9"/>
      <c r="AP441" s="9"/>
      <c r="AQ441" s="9"/>
      <c r="AR441" s="9"/>
      <c r="AS441" s="9"/>
      <c r="AT441" s="11"/>
      <c r="AU441" s="9"/>
      <c r="AV441" s="9"/>
      <c r="AW441" s="9"/>
      <c r="AX441" s="9"/>
      <c r="AY441" s="9"/>
      <c r="AZ441" s="9"/>
      <c r="BA441" s="11"/>
      <c r="BB441" s="11"/>
      <c r="BC441" s="9"/>
      <c r="BD441" s="9"/>
      <c r="BE441" s="11"/>
      <c r="BF441" s="11"/>
      <c r="BG441" s="9"/>
      <c r="BH441" s="9"/>
      <c r="BI441" s="11"/>
      <c r="BJ441" s="9"/>
      <c r="BK441" s="9"/>
      <c r="BL441" s="11"/>
      <c r="BM441" s="9"/>
      <c r="BN441" s="9"/>
      <c r="BO441" s="11"/>
      <c r="BP441" s="9"/>
      <c r="BQ441" s="9"/>
      <c r="BR441" s="9"/>
      <c r="BS441" s="9"/>
      <c r="BT441" s="11"/>
      <c r="BU441" s="9"/>
      <c r="BV441" s="9"/>
      <c r="BW441" s="9"/>
      <c r="BX441" s="9"/>
      <c r="BY441" s="11"/>
      <c r="BZ441" s="9"/>
      <c r="CA441" s="9"/>
      <c r="CB441" s="9"/>
      <c r="CC441" s="9"/>
      <c r="CD441" s="11"/>
      <c r="CE441" s="9"/>
      <c r="CF441" s="9"/>
      <c r="CG441" s="11"/>
      <c r="CH441" s="9"/>
      <c r="CI441" s="9"/>
      <c r="CJ441" s="9"/>
      <c r="CK441" s="11"/>
      <c r="CL441" s="9"/>
      <c r="CM441" s="9"/>
    </row>
    <row r="442" spans="1:91" s="4" customFormat="1" x14ac:dyDescent="0.25">
      <c r="A442" s="28">
        <f>COUNTIF($B$6:B442,B442)</f>
        <v>1</v>
      </c>
      <c r="B442" s="24" t="s">
        <v>408</v>
      </c>
      <c r="C442" s="10">
        <v>11370</v>
      </c>
      <c r="D442" s="10"/>
      <c r="E442" s="11"/>
      <c r="F442" s="10"/>
      <c r="G442" s="10"/>
      <c r="H442" s="11"/>
      <c r="I442" s="10"/>
      <c r="J442" s="10"/>
      <c r="K442" s="11"/>
      <c r="L442" s="10"/>
      <c r="M442" s="10"/>
      <c r="N442" s="10"/>
      <c r="O442" s="11"/>
      <c r="P442" s="11"/>
      <c r="Q442" s="10"/>
      <c r="R442" s="11"/>
      <c r="S442" s="10"/>
      <c r="T442" s="10"/>
      <c r="U442" s="11"/>
      <c r="V442" s="11"/>
      <c r="W442" s="11"/>
      <c r="X442" s="11"/>
      <c r="Y442" s="10"/>
      <c r="Z442" s="10"/>
      <c r="AA442" s="11"/>
      <c r="AB442" s="11"/>
      <c r="AC442" s="9"/>
      <c r="AD442" s="11"/>
      <c r="AE442" s="9"/>
      <c r="AF442" s="11"/>
      <c r="AG442" s="11"/>
      <c r="AH442" s="10"/>
      <c r="AI442" s="10"/>
      <c r="AJ442" s="10"/>
      <c r="AK442" s="11"/>
      <c r="AL442" s="11"/>
      <c r="AM442" s="10"/>
      <c r="AN442" s="11"/>
      <c r="AO442" s="10"/>
      <c r="AP442" s="10"/>
      <c r="AQ442" s="11"/>
      <c r="AR442" s="10"/>
      <c r="AS442" s="11"/>
      <c r="AT442" s="11"/>
      <c r="AU442" s="10"/>
      <c r="AV442" s="11"/>
      <c r="AW442" s="11"/>
      <c r="AX442" s="9"/>
      <c r="AY442" s="10"/>
      <c r="AZ442" s="11"/>
      <c r="BA442" s="11"/>
      <c r="BB442" s="11"/>
      <c r="BC442" s="11"/>
      <c r="BD442" s="11"/>
      <c r="BE442" s="10"/>
      <c r="BF442" s="10"/>
      <c r="BG442" s="11"/>
      <c r="BH442" s="11"/>
      <c r="BI442" s="10"/>
      <c r="BJ442" s="11"/>
      <c r="BK442" s="11"/>
      <c r="BL442" s="11"/>
      <c r="BM442" s="10"/>
      <c r="BN442" s="10"/>
      <c r="BO442" s="10"/>
      <c r="BP442" s="11"/>
      <c r="BQ442" s="11"/>
      <c r="BR442" s="10"/>
      <c r="BS442" s="11"/>
      <c r="BT442" s="11"/>
      <c r="BU442" s="11"/>
      <c r="BV442" s="10"/>
      <c r="BW442" s="11"/>
      <c r="BX442" s="11"/>
      <c r="BY442" s="11"/>
      <c r="BZ442" s="10"/>
      <c r="CA442" s="10"/>
      <c r="CB442" s="11"/>
      <c r="CC442" s="11"/>
      <c r="CD442" s="9"/>
      <c r="CE442" s="11"/>
      <c r="CF442" s="11"/>
      <c r="CG442" s="11"/>
      <c r="CH442" s="10"/>
      <c r="CI442" s="10"/>
      <c r="CJ442" s="11"/>
      <c r="CK442" s="12"/>
      <c r="CL442" s="9"/>
      <c r="CM442" s="9"/>
    </row>
    <row r="443" spans="1:91" s="4" customFormat="1" x14ac:dyDescent="0.25">
      <c r="A443" s="28">
        <f>COUNTIF($B$6:B443,B443)</f>
        <v>1</v>
      </c>
      <c r="B443" s="24" t="s">
        <v>409</v>
      </c>
      <c r="C443" s="12">
        <v>-317</v>
      </c>
      <c r="D443" s="10"/>
      <c r="E443" s="9"/>
      <c r="F443" s="10"/>
      <c r="G443" s="10"/>
      <c r="H443" s="11"/>
      <c r="I443" s="10"/>
      <c r="J443" s="10"/>
      <c r="K443" s="9"/>
      <c r="L443" s="11"/>
      <c r="M443" s="11"/>
      <c r="N443" s="10"/>
      <c r="O443" s="10"/>
      <c r="P443" s="10"/>
      <c r="Q443" s="11"/>
      <c r="R443" s="9"/>
      <c r="S443" s="9"/>
      <c r="T443" s="9"/>
      <c r="U443" s="10"/>
      <c r="V443" s="11"/>
      <c r="W443" s="11"/>
      <c r="X443" s="10"/>
      <c r="Y443" s="10"/>
      <c r="Z443" s="9"/>
      <c r="AA443" s="9"/>
      <c r="AB443" s="10"/>
      <c r="AC443" s="10"/>
      <c r="AD443" s="10"/>
      <c r="AE443" s="10"/>
      <c r="AF443" s="11"/>
      <c r="AG443" s="10"/>
      <c r="AH443" s="10"/>
      <c r="AI443" s="9"/>
      <c r="AJ443" s="9"/>
      <c r="AK443" s="9"/>
      <c r="AL443" s="9"/>
      <c r="AM443" s="11"/>
      <c r="AN443" s="11"/>
      <c r="AO443" s="9"/>
      <c r="AP443" s="11"/>
      <c r="AQ443" s="9"/>
      <c r="AR443" s="10"/>
      <c r="AS443" s="10"/>
      <c r="AT443" s="11"/>
      <c r="AU443" s="9"/>
      <c r="AV443" s="10"/>
      <c r="AW443" s="9"/>
      <c r="AX443" s="10"/>
      <c r="AY443" s="9"/>
      <c r="AZ443" s="10"/>
      <c r="BA443" s="11"/>
      <c r="BB443" s="10"/>
      <c r="BC443" s="9"/>
      <c r="BD443" s="10"/>
      <c r="BE443" s="11"/>
      <c r="BF443" s="11"/>
      <c r="BG443" s="9"/>
      <c r="BH443" s="9"/>
      <c r="BI443" s="12"/>
      <c r="BJ443" s="11"/>
      <c r="BK443" s="9"/>
      <c r="BL443" s="10"/>
      <c r="BM443" s="11"/>
      <c r="BN443" s="9"/>
      <c r="BO443" s="10"/>
      <c r="BP443" s="11"/>
      <c r="BQ443" s="11"/>
      <c r="BR443" s="9"/>
      <c r="BS443" s="11"/>
      <c r="BT443" s="10"/>
      <c r="BU443" s="9"/>
      <c r="BV443" s="10"/>
      <c r="BW443" s="11"/>
      <c r="BX443" s="10"/>
      <c r="BY443" s="10"/>
      <c r="BZ443" s="9"/>
      <c r="CA443" s="11"/>
      <c r="CB443" s="9"/>
      <c r="CC443" s="9"/>
      <c r="CD443" s="10"/>
      <c r="CE443" s="9"/>
      <c r="CF443" s="9"/>
      <c r="CG443" s="10"/>
      <c r="CH443" s="9"/>
      <c r="CI443" s="9"/>
      <c r="CJ443" s="9"/>
      <c r="CK443" s="11"/>
      <c r="CL443" s="9"/>
      <c r="CM443" s="9"/>
    </row>
    <row r="444" spans="1:91" s="4" customFormat="1" x14ac:dyDescent="0.25">
      <c r="A444" s="28">
        <f>COUNTIF($B$6:B444,B444)</f>
        <v>1</v>
      </c>
      <c r="B444" s="24" t="s">
        <v>410</v>
      </c>
      <c r="C444" s="10">
        <v>15362</v>
      </c>
      <c r="D444" s="10"/>
      <c r="E444" s="9"/>
      <c r="F444" s="11"/>
      <c r="G444" s="9"/>
      <c r="H444" s="11"/>
      <c r="I444" s="10"/>
      <c r="J444" s="10"/>
      <c r="K444" s="9"/>
      <c r="L444" s="11"/>
      <c r="M444" s="11"/>
      <c r="N444" s="11"/>
      <c r="O444" s="10"/>
      <c r="P444" s="10"/>
      <c r="Q444" s="11"/>
      <c r="R444" s="9"/>
      <c r="S444" s="9"/>
      <c r="T444" s="9"/>
      <c r="U444" s="10"/>
      <c r="V444" s="9"/>
      <c r="W444" s="11"/>
      <c r="X444" s="10"/>
      <c r="Y444" s="11"/>
      <c r="Z444" s="9"/>
      <c r="AA444" s="9"/>
      <c r="AB444" s="9"/>
      <c r="AC444" s="11"/>
      <c r="AD444" s="11"/>
      <c r="AE444" s="10"/>
      <c r="AF444" s="10"/>
      <c r="AG444" s="10"/>
      <c r="AH444" s="10"/>
      <c r="AI444" s="9"/>
      <c r="AJ444" s="9"/>
      <c r="AK444" s="9"/>
      <c r="AL444" s="9"/>
      <c r="AM444" s="11"/>
      <c r="AN444" s="9"/>
      <c r="AO444" s="9"/>
      <c r="AP444" s="9"/>
      <c r="AQ444" s="9"/>
      <c r="AR444" s="10"/>
      <c r="AS444" s="10"/>
      <c r="AT444" s="11"/>
      <c r="AU444" s="9"/>
      <c r="AV444" s="10"/>
      <c r="AW444" s="9"/>
      <c r="AX444" s="10"/>
      <c r="AY444" s="9"/>
      <c r="AZ444" s="9"/>
      <c r="BA444" s="10"/>
      <c r="BB444" s="10"/>
      <c r="BC444" s="9"/>
      <c r="BD444" s="10"/>
      <c r="BE444" s="10"/>
      <c r="BF444" s="10"/>
      <c r="BG444" s="9"/>
      <c r="BH444" s="9"/>
      <c r="BI444" s="10"/>
      <c r="BJ444" s="9"/>
      <c r="BK444" s="9"/>
      <c r="BL444" s="10"/>
      <c r="BM444" s="9"/>
      <c r="BN444" s="9"/>
      <c r="BO444" s="10"/>
      <c r="BP444" s="10"/>
      <c r="BQ444" s="9"/>
      <c r="BR444" s="9"/>
      <c r="BS444" s="11"/>
      <c r="BT444" s="10"/>
      <c r="BU444" s="9"/>
      <c r="BV444" s="10"/>
      <c r="BW444" s="10"/>
      <c r="BX444" s="10"/>
      <c r="BY444" s="10"/>
      <c r="BZ444" s="9"/>
      <c r="CA444" s="9"/>
      <c r="CB444" s="9"/>
      <c r="CC444" s="9"/>
      <c r="CD444" s="10"/>
      <c r="CE444" s="9"/>
      <c r="CF444" s="9"/>
      <c r="CG444" s="10"/>
      <c r="CH444" s="9"/>
      <c r="CI444" s="9"/>
      <c r="CJ444" s="9"/>
      <c r="CK444" s="10"/>
      <c r="CL444" s="9"/>
      <c r="CM444" s="9"/>
    </row>
    <row r="445" spans="1:91" s="4" customFormat="1" x14ac:dyDescent="0.25">
      <c r="A445" s="28">
        <f>COUNTIF($B$6:B445,B445)</f>
        <v>1</v>
      </c>
      <c r="B445" s="24" t="s">
        <v>411</v>
      </c>
      <c r="C445" s="10">
        <v>238394</v>
      </c>
      <c r="D445" s="10"/>
      <c r="E445" s="10"/>
      <c r="F445" s="10"/>
      <c r="G445" s="10"/>
      <c r="H445" s="10"/>
      <c r="I445" s="10"/>
      <c r="J445" s="10"/>
      <c r="K445" s="9"/>
      <c r="L445" s="10"/>
      <c r="M445" s="10"/>
      <c r="N445" s="10"/>
      <c r="O445" s="10"/>
      <c r="P445" s="10"/>
      <c r="Q445" s="10"/>
      <c r="R445" s="10"/>
      <c r="S445" s="10"/>
      <c r="T445" s="10"/>
      <c r="U445" s="11"/>
      <c r="V445" s="10"/>
      <c r="W445" s="10"/>
      <c r="X445" s="10"/>
      <c r="Y445" s="10"/>
      <c r="Z445" s="9"/>
      <c r="AA445" s="10"/>
      <c r="AB445" s="10"/>
      <c r="AC445" s="10"/>
      <c r="AD445" s="10"/>
      <c r="AE445" s="10"/>
      <c r="AF445" s="10"/>
      <c r="AG445" s="10"/>
      <c r="AH445" s="10"/>
      <c r="AI445" s="10"/>
      <c r="AJ445" s="9"/>
      <c r="AK445" s="10"/>
      <c r="AL445" s="10"/>
      <c r="AM445" s="10"/>
      <c r="AN445" s="9"/>
      <c r="AO445" s="10"/>
      <c r="AP445" s="10"/>
      <c r="AQ445" s="10"/>
      <c r="AR445" s="10"/>
      <c r="AS445" s="10"/>
      <c r="AT445" s="10"/>
      <c r="AU445" s="10"/>
      <c r="AV445" s="10"/>
      <c r="AW445" s="9"/>
      <c r="AX445" s="10"/>
      <c r="AY445" s="10"/>
      <c r="AZ445" s="10"/>
      <c r="BA445" s="10"/>
      <c r="BB445" s="10"/>
      <c r="BC445" s="9"/>
      <c r="BD445" s="10"/>
      <c r="BE445" s="10"/>
      <c r="BF445" s="10"/>
      <c r="BG445" s="10"/>
      <c r="BH445" s="10"/>
      <c r="BI445" s="10"/>
      <c r="BJ445" s="11"/>
      <c r="BK445" s="10"/>
      <c r="BL445" s="10"/>
      <c r="BM445" s="10"/>
      <c r="BN445" s="10"/>
      <c r="BO445" s="10"/>
      <c r="BP445" s="10"/>
      <c r="BQ445" s="9"/>
      <c r="BR445" s="10"/>
      <c r="BS445" s="10"/>
      <c r="BT445" s="10"/>
      <c r="BU445" s="10"/>
      <c r="BV445" s="10"/>
      <c r="BW445" s="10"/>
      <c r="BX445" s="10"/>
      <c r="BY445" s="10"/>
      <c r="BZ445" s="10"/>
      <c r="CA445" s="9"/>
      <c r="CB445" s="9"/>
      <c r="CC445" s="10"/>
      <c r="CD445" s="10"/>
      <c r="CE445" s="10"/>
      <c r="CF445" s="10"/>
      <c r="CG445" s="10"/>
      <c r="CH445" s="10"/>
      <c r="CI445" s="10"/>
      <c r="CJ445" s="10"/>
      <c r="CK445" s="10"/>
      <c r="CL445" s="9"/>
      <c r="CM445" s="9"/>
    </row>
    <row r="446" spans="1:91" s="4" customFormat="1" x14ac:dyDescent="0.25">
      <c r="A446" s="28">
        <f>COUNTIF($B$6:B446,B446)</f>
        <v>2</v>
      </c>
      <c r="B446" s="25" t="s">
        <v>106</v>
      </c>
      <c r="C446" s="13">
        <v>6343109</v>
      </c>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4"/>
      <c r="CM446" s="14"/>
    </row>
    <row r="447" spans="1:91" s="4" customFormat="1" x14ac:dyDescent="0.25">
      <c r="A447" s="28">
        <f>COUNTIF($B$6:B447,B447)</f>
        <v>0</v>
      </c>
      <c r="B447" s="24"/>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row>
    <row r="448" spans="1:91" s="4" customFormat="1" x14ac:dyDescent="0.25">
      <c r="A448" s="28">
        <f>COUNTIF($B$6:B448,B448)</f>
        <v>1</v>
      </c>
      <c r="B448" s="24" t="s">
        <v>412</v>
      </c>
      <c r="C448" s="9">
        <v>0</v>
      </c>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row>
    <row r="449" spans="1:91" s="4" customFormat="1" x14ac:dyDescent="0.25">
      <c r="A449" s="28">
        <f>COUNTIF($B$6:B449,B449)</f>
        <v>1</v>
      </c>
      <c r="B449" s="24" t="s">
        <v>413</v>
      </c>
      <c r="C449" s="12">
        <v>-4</v>
      </c>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12"/>
      <c r="BQ449" s="9"/>
      <c r="BR449" s="9"/>
      <c r="BS449" s="9"/>
      <c r="BT449" s="9"/>
      <c r="BU449" s="9"/>
      <c r="BV449" s="9"/>
      <c r="BW449" s="9"/>
      <c r="BX449" s="9"/>
      <c r="BY449" s="9"/>
      <c r="BZ449" s="9"/>
      <c r="CA449" s="9"/>
      <c r="CB449" s="9"/>
      <c r="CC449" s="9"/>
      <c r="CD449" s="9"/>
      <c r="CE449" s="9"/>
      <c r="CF449" s="9"/>
      <c r="CG449" s="9"/>
      <c r="CH449" s="9"/>
      <c r="CI449" s="9"/>
      <c r="CJ449" s="9"/>
      <c r="CK449" s="9"/>
      <c r="CL449" s="9"/>
      <c r="CM449" s="9"/>
    </row>
    <row r="450" spans="1:91" s="4" customFormat="1" x14ac:dyDescent="0.25">
      <c r="A450" s="28">
        <f>COUNTIF($B$6:B450,B450)</f>
        <v>1</v>
      </c>
      <c r="B450" s="24" t="s">
        <v>414</v>
      </c>
      <c r="C450" s="9">
        <v>0</v>
      </c>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row>
    <row r="451" spans="1:91" s="4" customFormat="1" x14ac:dyDescent="0.25">
      <c r="A451" s="28">
        <f>COUNTIF($B$6:B451,B451)</f>
        <v>1</v>
      </c>
      <c r="B451" s="24" t="s">
        <v>415</v>
      </c>
      <c r="C451" s="9">
        <v>26</v>
      </c>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row>
    <row r="452" spans="1:91" s="4" customFormat="1" x14ac:dyDescent="0.25">
      <c r="A452" s="28">
        <f>COUNTIF($B$6:B452,B452)</f>
        <v>0</v>
      </c>
      <c r="B452" s="24"/>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row>
    <row r="453" spans="1:91" s="4" customFormat="1" x14ac:dyDescent="0.25">
      <c r="A453" s="28">
        <f>COUNTIF($B$6:B453,B453)</f>
        <v>1</v>
      </c>
      <c r="B453" s="24" t="s">
        <v>416</v>
      </c>
      <c r="C453" s="9">
        <v>0</v>
      </c>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row>
    <row r="454" spans="1:91" s="4" customFormat="1" x14ac:dyDescent="0.25">
      <c r="A454" s="28">
        <f>COUNTIF($B$6:B454,B454)</f>
        <v>1</v>
      </c>
      <c r="B454" s="24" t="s">
        <v>417</v>
      </c>
      <c r="C454" s="9">
        <v>0</v>
      </c>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row>
    <row r="455" spans="1:91" s="4" customFormat="1" x14ac:dyDescent="0.25">
      <c r="A455" s="28">
        <f>COUNTIF($B$6:B455,B455)</f>
        <v>1</v>
      </c>
      <c r="B455" s="24" t="s">
        <v>418</v>
      </c>
      <c r="C455" s="9">
        <v>0</v>
      </c>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row>
    <row r="456" spans="1:91" s="4" customFormat="1" x14ac:dyDescent="0.25">
      <c r="A456" s="28">
        <f>COUNTIF($B$6:B456,B456)</f>
        <v>0</v>
      </c>
      <c r="B456" s="24"/>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row>
    <row r="457" spans="1:91" s="4" customFormat="1" x14ac:dyDescent="0.25">
      <c r="A457" s="28">
        <f>COUNTIF($B$6:B457,B457)</f>
        <v>1</v>
      </c>
      <c r="B457" s="24" t="s">
        <v>419</v>
      </c>
      <c r="C457" s="12">
        <v>-10</v>
      </c>
      <c r="D457" s="9"/>
      <c r="E457" s="9"/>
      <c r="F457" s="9"/>
      <c r="G457" s="9"/>
      <c r="H457" s="9"/>
      <c r="I457" s="9"/>
      <c r="J457" s="9"/>
      <c r="K457" s="9"/>
      <c r="L457" s="9"/>
      <c r="M457" s="9"/>
      <c r="N457" s="9"/>
      <c r="O457" s="9"/>
      <c r="P457" s="9"/>
      <c r="Q457" s="9"/>
      <c r="R457" s="9"/>
      <c r="S457" s="9"/>
      <c r="T457" s="9"/>
      <c r="U457" s="9"/>
      <c r="V457" s="9"/>
      <c r="W457" s="9"/>
      <c r="X457" s="9"/>
      <c r="Y457" s="9"/>
      <c r="Z457" s="9"/>
      <c r="AA457" s="12"/>
      <c r="AB457" s="9"/>
      <c r="AC457" s="9"/>
      <c r="AD457" s="12"/>
      <c r="AE457" s="9"/>
      <c r="AF457" s="9"/>
      <c r="AG457" s="9"/>
      <c r="AH457" s="9"/>
      <c r="AI457" s="9"/>
      <c r="AJ457" s="9"/>
      <c r="AK457" s="9"/>
      <c r="AL457" s="12"/>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row>
    <row r="458" spans="1:91" s="4" customFormat="1" x14ac:dyDescent="0.25">
      <c r="A458" s="28">
        <f>COUNTIF($B$6:B458,B458)</f>
        <v>1</v>
      </c>
      <c r="B458" s="24" t="s">
        <v>420</v>
      </c>
      <c r="C458" s="9">
        <v>67</v>
      </c>
      <c r="D458" s="9"/>
      <c r="E458" s="9"/>
      <c r="F458" s="9"/>
      <c r="G458" s="9"/>
      <c r="H458" s="10"/>
      <c r="I458" s="9"/>
      <c r="J458" s="9"/>
      <c r="K458" s="9"/>
      <c r="L458" s="9"/>
      <c r="M458" s="9"/>
      <c r="N458" s="9"/>
      <c r="O458" s="9"/>
      <c r="P458" s="10"/>
      <c r="Q458" s="9"/>
      <c r="R458" s="9"/>
      <c r="S458" s="9"/>
      <c r="T458" s="9"/>
      <c r="U458" s="10"/>
      <c r="V458" s="9"/>
      <c r="W458" s="9"/>
      <c r="X458" s="9"/>
      <c r="Y458" s="9"/>
      <c r="Z458" s="9"/>
      <c r="AA458" s="9"/>
      <c r="AB458" s="9"/>
      <c r="AC458" s="9"/>
      <c r="AD458" s="9"/>
      <c r="AE458" s="11"/>
      <c r="AF458" s="9"/>
      <c r="AG458" s="9"/>
      <c r="AH458" s="9"/>
      <c r="AI458" s="9"/>
      <c r="AJ458" s="9"/>
      <c r="AK458" s="9"/>
      <c r="AL458" s="9"/>
      <c r="AM458" s="9"/>
      <c r="AN458" s="9"/>
      <c r="AO458" s="9"/>
      <c r="AP458" s="9"/>
      <c r="AQ458" s="9"/>
      <c r="AR458" s="9"/>
      <c r="AS458" s="10"/>
      <c r="AT458" s="9"/>
      <c r="AU458" s="9"/>
      <c r="AV458" s="9"/>
      <c r="AW458" s="10"/>
      <c r="AX458" s="9"/>
      <c r="AY458" s="9"/>
      <c r="AZ458" s="9"/>
      <c r="BA458" s="9"/>
      <c r="BB458" s="9"/>
      <c r="BC458" s="9"/>
      <c r="BD458" s="10"/>
      <c r="BE458" s="9"/>
      <c r="BF458" s="10"/>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row>
    <row r="459" spans="1:91" s="4" customFormat="1" x14ac:dyDescent="0.25">
      <c r="A459" s="28">
        <f>COUNTIF($B$6:B459,B459)</f>
        <v>2</v>
      </c>
      <c r="B459" s="24" t="s">
        <v>5</v>
      </c>
      <c r="C459" s="10">
        <v>159176</v>
      </c>
      <c r="D459" s="10"/>
      <c r="E459" s="10"/>
      <c r="F459" s="10"/>
      <c r="G459" s="10"/>
      <c r="H459" s="9"/>
      <c r="I459" s="10"/>
      <c r="J459" s="10"/>
      <c r="K459" s="10"/>
      <c r="L459" s="10"/>
      <c r="M459" s="10"/>
      <c r="N459" s="9"/>
      <c r="O459" s="10"/>
      <c r="P459" s="10"/>
      <c r="Q459" s="10"/>
      <c r="R459" s="10"/>
      <c r="S459" s="10"/>
      <c r="T459" s="10"/>
      <c r="U459" s="10"/>
      <c r="V459" s="10"/>
      <c r="W459" s="10"/>
      <c r="X459" s="9"/>
      <c r="Y459" s="9"/>
      <c r="Z459" s="10"/>
      <c r="AA459" s="10"/>
      <c r="AB459" s="10"/>
      <c r="AC459" s="10"/>
      <c r="AD459" s="10"/>
      <c r="AE459" s="10"/>
      <c r="AF459" s="10"/>
      <c r="AG459" s="10"/>
      <c r="AH459" s="10"/>
      <c r="AI459" s="10"/>
      <c r="AJ459" s="10"/>
      <c r="AK459" s="10"/>
      <c r="AL459" s="10"/>
      <c r="AM459" s="10"/>
      <c r="AN459" s="9"/>
      <c r="AO459" s="10"/>
      <c r="AP459" s="10"/>
      <c r="AQ459" s="10"/>
      <c r="AR459" s="9"/>
      <c r="AS459" s="10"/>
      <c r="AT459" s="10"/>
      <c r="AU459" s="10"/>
      <c r="AV459" s="9"/>
      <c r="AW459" s="10"/>
      <c r="AX459" s="10"/>
      <c r="AY459" s="9"/>
      <c r="AZ459" s="10"/>
      <c r="BA459" s="9"/>
      <c r="BB459" s="10"/>
      <c r="BC459" s="10"/>
      <c r="BD459" s="9"/>
      <c r="BE459" s="10"/>
      <c r="BF459" s="9"/>
      <c r="BG459" s="10"/>
      <c r="BH459" s="10"/>
      <c r="BI459" s="10"/>
      <c r="BJ459" s="10"/>
      <c r="BK459" s="10"/>
      <c r="BL459" s="10"/>
      <c r="BM459" s="9"/>
      <c r="BN459" s="10"/>
      <c r="BO459" s="10"/>
      <c r="BP459" s="10"/>
      <c r="BQ459" s="9"/>
      <c r="BR459" s="10"/>
      <c r="BS459" s="9"/>
      <c r="BT459" s="10"/>
      <c r="BU459" s="9"/>
      <c r="BV459" s="9"/>
      <c r="BW459" s="9"/>
      <c r="BX459" s="10"/>
      <c r="BY459" s="9"/>
      <c r="BZ459" s="10"/>
      <c r="CA459" s="10"/>
      <c r="CB459" s="10"/>
      <c r="CC459" s="10"/>
      <c r="CD459" s="10"/>
      <c r="CE459" s="10"/>
      <c r="CF459" s="10"/>
      <c r="CG459" s="10"/>
      <c r="CH459" s="10"/>
      <c r="CI459" s="10"/>
      <c r="CJ459" s="10"/>
      <c r="CK459" s="10"/>
      <c r="CL459" s="9"/>
      <c r="CM459" s="9"/>
    </row>
    <row r="460" spans="1:91" s="4" customFormat="1" x14ac:dyDescent="0.25">
      <c r="A460" s="28">
        <f>COUNTIF($B$6:B460,B460)</f>
        <v>2</v>
      </c>
      <c r="B460" s="24" t="s">
        <v>6</v>
      </c>
      <c r="C460" s="10">
        <v>231060</v>
      </c>
      <c r="D460" s="10"/>
      <c r="E460" s="10"/>
      <c r="F460" s="10"/>
      <c r="G460" s="10"/>
      <c r="H460" s="10"/>
      <c r="I460" s="10"/>
      <c r="J460" s="10"/>
      <c r="K460" s="10"/>
      <c r="L460" s="10"/>
      <c r="M460" s="10"/>
      <c r="N460" s="10"/>
      <c r="O460" s="10"/>
      <c r="P460" s="10"/>
      <c r="Q460" s="11"/>
      <c r="R460" s="9"/>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9"/>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1"/>
      <c r="CK460" s="11"/>
      <c r="CL460" s="9"/>
      <c r="CM460" s="9"/>
    </row>
    <row r="461" spans="1:91" s="4" customFormat="1" x14ac:dyDescent="0.25">
      <c r="A461" s="28">
        <f>COUNTIF($B$6:B461,B461)</f>
        <v>1</v>
      </c>
      <c r="B461" s="24" t="s">
        <v>421</v>
      </c>
      <c r="C461" s="10">
        <v>7660978</v>
      </c>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9"/>
      <c r="CM461" s="9"/>
    </row>
    <row r="462" spans="1:91" s="4" customFormat="1" x14ac:dyDescent="0.25">
      <c r="A462" s="28">
        <f>COUNTIF($B$6:B462,B462)</f>
        <v>1</v>
      </c>
      <c r="B462" s="25" t="s">
        <v>422</v>
      </c>
      <c r="C462" s="13">
        <v>8713600</v>
      </c>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4"/>
      <c r="CM462" s="14"/>
    </row>
    <row r="463" spans="1:91" s="4" customFormat="1" ht="30" x14ac:dyDescent="0.25">
      <c r="A463" s="28">
        <f>COUNTIF($B$6:B463,B463)</f>
        <v>1</v>
      </c>
      <c r="B463" s="25" t="s">
        <v>423</v>
      </c>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row>
    <row r="464" spans="1:91" s="4" customFormat="1" x14ac:dyDescent="0.25">
      <c r="A464" s="28">
        <f>COUNTIF($B$6:B464,B464)</f>
        <v>1</v>
      </c>
      <c r="B464" s="24" t="s">
        <v>424</v>
      </c>
      <c r="C464" s="9">
        <v>0</v>
      </c>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row>
    <row r="465" spans="1:91" s="4" customFormat="1" x14ac:dyDescent="0.25">
      <c r="A465" s="28">
        <f>COUNTIF($B$6:B465,B465)</f>
        <v>1</v>
      </c>
      <c r="B465" s="24" t="s">
        <v>425</v>
      </c>
      <c r="C465" s="10">
        <v>2427</v>
      </c>
      <c r="D465" s="9"/>
      <c r="E465" s="9"/>
      <c r="F465" s="9"/>
      <c r="G465" s="9"/>
      <c r="H465" s="9"/>
      <c r="I465" s="9"/>
      <c r="J465" s="9"/>
      <c r="K465" s="9"/>
      <c r="L465" s="9"/>
      <c r="M465" s="9"/>
      <c r="N465" s="10"/>
      <c r="O465" s="9"/>
      <c r="P465" s="9"/>
      <c r="Q465" s="9"/>
      <c r="R465" s="9"/>
      <c r="S465" s="10"/>
      <c r="T465" s="9"/>
      <c r="U465" s="9"/>
      <c r="V465" s="9"/>
      <c r="W465" s="9"/>
      <c r="X465" s="9"/>
      <c r="Y465" s="9"/>
      <c r="Z465" s="9"/>
      <c r="AA465" s="9"/>
      <c r="AB465" s="9"/>
      <c r="AC465" s="9"/>
      <c r="AD465" s="9"/>
      <c r="AE465" s="9"/>
      <c r="AF465" s="9"/>
      <c r="AG465" s="9"/>
      <c r="AH465" s="9"/>
      <c r="AI465" s="9"/>
      <c r="AJ465" s="10"/>
      <c r="AK465" s="9"/>
      <c r="AL465" s="9"/>
      <c r="AM465" s="10"/>
      <c r="AN465" s="9"/>
      <c r="AO465" s="9"/>
      <c r="AP465" s="9"/>
      <c r="AQ465" s="9"/>
      <c r="AR465" s="9"/>
      <c r="AS465" s="9"/>
      <c r="AT465" s="9"/>
      <c r="AU465" s="9"/>
      <c r="AV465" s="10"/>
      <c r="AW465" s="9"/>
      <c r="AX465" s="10"/>
      <c r="AY465" s="9"/>
      <c r="AZ465" s="9"/>
      <c r="BA465" s="9"/>
      <c r="BB465" s="9"/>
      <c r="BC465" s="9"/>
      <c r="BD465" s="9"/>
      <c r="BE465" s="9"/>
      <c r="BF465" s="9"/>
      <c r="BG465" s="10"/>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10"/>
      <c r="CI465" s="9"/>
      <c r="CJ465" s="9"/>
      <c r="CK465" s="9"/>
      <c r="CL465" s="9"/>
      <c r="CM465" s="9"/>
    </row>
    <row r="466" spans="1:91" s="4" customFormat="1" x14ac:dyDescent="0.25">
      <c r="A466" s="28">
        <f>COUNTIF($B$6:B466,B466)</f>
        <v>1</v>
      </c>
      <c r="B466" s="24" t="s">
        <v>426</v>
      </c>
      <c r="C466" s="10">
        <v>113225</v>
      </c>
      <c r="D466" s="9"/>
      <c r="E466" s="10"/>
      <c r="F466" s="10"/>
      <c r="G466" s="10"/>
      <c r="H466" s="9"/>
      <c r="I466" s="9"/>
      <c r="J466" s="10"/>
      <c r="K466" s="10"/>
      <c r="L466" s="10"/>
      <c r="M466" s="10"/>
      <c r="N466" s="9"/>
      <c r="O466" s="9"/>
      <c r="P466" s="10"/>
      <c r="Q466" s="11"/>
      <c r="R466" s="9"/>
      <c r="S466" s="10"/>
      <c r="T466" s="9"/>
      <c r="U466" s="10"/>
      <c r="V466" s="9"/>
      <c r="W466" s="10"/>
      <c r="X466" s="10"/>
      <c r="Y466" s="10"/>
      <c r="Z466" s="10"/>
      <c r="AA466" s="10"/>
      <c r="AB466" s="10"/>
      <c r="AC466" s="10"/>
      <c r="AD466" s="10"/>
      <c r="AE466" s="10"/>
      <c r="AF466" s="10"/>
      <c r="AG466" s="10"/>
      <c r="AH466" s="9"/>
      <c r="AI466" s="10"/>
      <c r="AJ466" s="9"/>
      <c r="AK466" s="9"/>
      <c r="AL466" s="9"/>
      <c r="AM466" s="10"/>
      <c r="AN466" s="9"/>
      <c r="AO466" s="9"/>
      <c r="AP466" s="9"/>
      <c r="AQ466" s="10"/>
      <c r="AR466" s="10"/>
      <c r="AS466" s="9"/>
      <c r="AT466" s="10"/>
      <c r="AU466" s="10"/>
      <c r="AV466" s="10"/>
      <c r="AW466" s="10"/>
      <c r="AX466" s="10"/>
      <c r="AY466" s="9"/>
      <c r="AZ466" s="10"/>
      <c r="BA466" s="10"/>
      <c r="BB466" s="10"/>
      <c r="BC466" s="10"/>
      <c r="BD466" s="9"/>
      <c r="BE466" s="10"/>
      <c r="BF466" s="10"/>
      <c r="BG466" s="10"/>
      <c r="BH466" s="10"/>
      <c r="BI466" s="9"/>
      <c r="BJ466" s="9"/>
      <c r="BK466" s="9"/>
      <c r="BL466" s="10"/>
      <c r="BM466" s="10"/>
      <c r="BN466" s="10"/>
      <c r="BO466" s="9"/>
      <c r="BP466" s="10"/>
      <c r="BQ466" s="10"/>
      <c r="BR466" s="10"/>
      <c r="BS466" s="9"/>
      <c r="BT466" s="10"/>
      <c r="BU466" s="9"/>
      <c r="BV466" s="9"/>
      <c r="BW466" s="9"/>
      <c r="BX466" s="9"/>
      <c r="BY466" s="9"/>
      <c r="BZ466" s="10"/>
      <c r="CA466" s="10"/>
      <c r="CB466" s="10"/>
      <c r="CC466" s="10"/>
      <c r="CD466" s="10"/>
      <c r="CE466" s="9"/>
      <c r="CF466" s="9"/>
      <c r="CG466" s="9"/>
      <c r="CH466" s="10"/>
      <c r="CI466" s="10"/>
      <c r="CJ466" s="9"/>
      <c r="CK466" s="9"/>
      <c r="CL466" s="9"/>
      <c r="CM466" s="9"/>
    </row>
    <row r="467" spans="1:91" s="4" customFormat="1" ht="30" x14ac:dyDescent="0.25">
      <c r="A467" s="28">
        <f>COUNTIF($B$6:B467,B467)</f>
        <v>1</v>
      </c>
      <c r="B467" s="24" t="s">
        <v>427</v>
      </c>
      <c r="C467" s="10">
        <v>8190</v>
      </c>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10"/>
      <c r="AI467" s="9"/>
      <c r="AJ467" s="9"/>
      <c r="AK467" s="9"/>
      <c r="AL467" s="9"/>
      <c r="AM467" s="9"/>
      <c r="AN467" s="9"/>
      <c r="AO467" s="9"/>
      <c r="AP467" s="9"/>
      <c r="AQ467" s="9"/>
      <c r="AR467" s="10"/>
      <c r="AS467" s="9"/>
      <c r="AT467" s="9"/>
      <c r="AU467" s="9"/>
      <c r="AV467" s="9"/>
      <c r="AW467" s="9"/>
      <c r="AX467" s="9"/>
      <c r="AY467" s="9"/>
      <c r="AZ467" s="10"/>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row>
    <row r="468" spans="1:91" s="4" customFormat="1" ht="30" x14ac:dyDescent="0.25">
      <c r="A468" s="28">
        <f>COUNTIF($B$6:B468,B468)</f>
        <v>1</v>
      </c>
      <c r="B468" s="24" t="s">
        <v>428</v>
      </c>
      <c r="C468" s="10">
        <v>7790</v>
      </c>
      <c r="D468" s="9"/>
      <c r="E468" s="9"/>
      <c r="F468" s="10"/>
      <c r="G468" s="9"/>
      <c r="H468" s="9"/>
      <c r="I468" s="9"/>
      <c r="J468" s="9"/>
      <c r="K468" s="9"/>
      <c r="L468" s="10"/>
      <c r="M468" s="9"/>
      <c r="N468" s="9"/>
      <c r="O468" s="9"/>
      <c r="P468" s="10"/>
      <c r="Q468" s="9"/>
      <c r="R468" s="9"/>
      <c r="S468" s="10"/>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10"/>
      <c r="BE468" s="9"/>
      <c r="BF468" s="9"/>
      <c r="BG468" s="9"/>
      <c r="BH468" s="9"/>
      <c r="BI468" s="9"/>
      <c r="BJ468" s="9"/>
      <c r="BK468" s="9"/>
      <c r="BL468" s="9"/>
      <c r="BM468" s="9"/>
      <c r="BN468" s="9"/>
      <c r="BO468" s="10"/>
      <c r="BP468" s="9"/>
      <c r="BQ468" s="9"/>
      <c r="BR468" s="9"/>
      <c r="BS468" s="9"/>
      <c r="BT468" s="9"/>
      <c r="BU468" s="9"/>
      <c r="BV468" s="10"/>
      <c r="BW468" s="9"/>
      <c r="BX468" s="9"/>
      <c r="BY468" s="9"/>
      <c r="BZ468" s="10"/>
      <c r="CA468" s="10"/>
      <c r="CB468" s="10"/>
      <c r="CC468" s="10"/>
      <c r="CD468" s="9"/>
      <c r="CE468" s="10"/>
      <c r="CF468" s="9"/>
      <c r="CG468" s="9"/>
      <c r="CH468" s="9"/>
      <c r="CI468" s="9"/>
      <c r="CJ468" s="9"/>
      <c r="CK468" s="9"/>
      <c r="CL468" s="9"/>
      <c r="CM468" s="9"/>
    </row>
    <row r="469" spans="1:91" s="4" customFormat="1" ht="30" x14ac:dyDescent="0.25">
      <c r="A469" s="28">
        <f>COUNTIF($B$6:B469,B469)</f>
        <v>1</v>
      </c>
      <c r="B469" s="24" t="s">
        <v>429</v>
      </c>
      <c r="C469" s="9">
        <v>0</v>
      </c>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row>
    <row r="470" spans="1:91" s="4" customFormat="1" x14ac:dyDescent="0.25">
      <c r="A470" s="28">
        <f>COUNTIF($B$6:B470,B470)</f>
        <v>1</v>
      </c>
      <c r="B470" s="24" t="s">
        <v>430</v>
      </c>
      <c r="C470" s="10">
        <v>3674</v>
      </c>
      <c r="D470" s="9"/>
      <c r="E470" s="9"/>
      <c r="F470" s="9"/>
      <c r="G470" s="9"/>
      <c r="H470" s="9"/>
      <c r="I470" s="10"/>
      <c r="J470" s="9"/>
      <c r="K470" s="10"/>
      <c r="L470" s="9"/>
      <c r="M470" s="9"/>
      <c r="N470" s="9"/>
      <c r="O470" s="9"/>
      <c r="P470" s="9"/>
      <c r="Q470" s="9"/>
      <c r="R470" s="9"/>
      <c r="S470" s="9"/>
      <c r="T470" s="9"/>
      <c r="U470" s="9"/>
      <c r="V470" s="9"/>
      <c r="W470" s="9"/>
      <c r="X470" s="10"/>
      <c r="Y470" s="9"/>
      <c r="Z470" s="9"/>
      <c r="AA470" s="9"/>
      <c r="AB470" s="9"/>
      <c r="AC470" s="9"/>
      <c r="AD470" s="9"/>
      <c r="AE470" s="9"/>
      <c r="AF470" s="9"/>
      <c r="AG470" s="9"/>
      <c r="AH470" s="9"/>
      <c r="AI470" s="9"/>
      <c r="AJ470" s="9"/>
      <c r="AK470" s="9"/>
      <c r="AL470" s="9"/>
      <c r="AM470" s="10"/>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10"/>
      <c r="CH470" s="9"/>
      <c r="CI470" s="9"/>
      <c r="CJ470" s="9"/>
      <c r="CK470" s="9"/>
      <c r="CL470" s="9"/>
      <c r="CM470" s="9"/>
    </row>
    <row r="471" spans="1:91" s="4" customFormat="1" ht="30" x14ac:dyDescent="0.25">
      <c r="A471" s="28">
        <f>COUNTIF($B$6:B471,B471)</f>
        <v>1</v>
      </c>
      <c r="B471" s="24" t="s">
        <v>431</v>
      </c>
      <c r="C471" s="9">
        <v>276</v>
      </c>
      <c r="D471" s="9"/>
      <c r="E471" s="9"/>
      <c r="F471" s="9"/>
      <c r="G471" s="9"/>
      <c r="H471" s="9"/>
      <c r="I471" s="9"/>
      <c r="J471" s="9"/>
      <c r="K471" s="9"/>
      <c r="L471" s="9"/>
      <c r="M471" s="10"/>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row>
    <row r="472" spans="1:91" s="4" customFormat="1" ht="30" x14ac:dyDescent="0.25">
      <c r="A472" s="28">
        <f>COUNTIF($B$6:B472,B472)</f>
        <v>1</v>
      </c>
      <c r="B472" s="24" t="s">
        <v>432</v>
      </c>
      <c r="C472" s="9">
        <v>0</v>
      </c>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row>
    <row r="473" spans="1:91" s="4" customFormat="1" ht="30" x14ac:dyDescent="0.25">
      <c r="A473" s="28">
        <f>COUNTIF($B$6:B473,B473)</f>
        <v>1</v>
      </c>
      <c r="B473" s="24" t="s">
        <v>433</v>
      </c>
      <c r="C473" s="9">
        <v>0</v>
      </c>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row>
    <row r="474" spans="1:91" s="4" customFormat="1" ht="30" x14ac:dyDescent="0.25">
      <c r="A474" s="28">
        <f>COUNTIF($B$6:B474,B474)</f>
        <v>1</v>
      </c>
      <c r="B474" s="24" t="s">
        <v>434</v>
      </c>
      <c r="C474" s="9">
        <v>0</v>
      </c>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row>
    <row r="475" spans="1:91" s="4" customFormat="1" ht="30" x14ac:dyDescent="0.25">
      <c r="A475" s="28">
        <f>COUNTIF($B$6:B475,B475)</f>
        <v>1</v>
      </c>
      <c r="B475" s="24" t="s">
        <v>435</v>
      </c>
      <c r="C475" s="9">
        <v>917</v>
      </c>
      <c r="D475" s="9"/>
      <c r="E475" s="9"/>
      <c r="F475" s="9"/>
      <c r="G475" s="9"/>
      <c r="H475" s="9"/>
      <c r="I475" s="9"/>
      <c r="J475" s="9"/>
      <c r="K475" s="9"/>
      <c r="L475" s="9"/>
      <c r="M475" s="9"/>
      <c r="N475" s="10"/>
      <c r="O475" s="9"/>
      <c r="P475" s="9"/>
      <c r="Q475" s="9"/>
      <c r="R475" s="9"/>
      <c r="S475" s="9"/>
      <c r="T475" s="9"/>
      <c r="U475" s="9"/>
      <c r="V475" s="9"/>
      <c r="W475" s="9"/>
      <c r="X475" s="9"/>
      <c r="Y475" s="10"/>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10"/>
      <c r="CC475" s="9"/>
      <c r="CD475" s="9"/>
      <c r="CE475" s="9"/>
      <c r="CF475" s="10"/>
      <c r="CG475" s="9"/>
      <c r="CH475" s="9"/>
      <c r="CI475" s="9"/>
      <c r="CJ475" s="9"/>
      <c r="CK475" s="9"/>
      <c r="CL475" s="9"/>
      <c r="CM475" s="9"/>
    </row>
    <row r="476" spans="1:91" s="4" customFormat="1" x14ac:dyDescent="0.25">
      <c r="A476" s="28">
        <f>COUNTIF($B$6:B476,B476)</f>
        <v>1</v>
      </c>
      <c r="B476" s="24" t="s">
        <v>436</v>
      </c>
      <c r="C476" s="10">
        <v>94562</v>
      </c>
      <c r="D476" s="10"/>
      <c r="E476" s="10"/>
      <c r="F476" s="10"/>
      <c r="G476" s="10"/>
      <c r="H476" s="10"/>
      <c r="I476" s="10"/>
      <c r="J476" s="10"/>
      <c r="K476" s="11"/>
      <c r="L476" s="10"/>
      <c r="M476" s="10"/>
      <c r="N476" s="10"/>
      <c r="O476" s="10"/>
      <c r="P476" s="11"/>
      <c r="Q476" s="9"/>
      <c r="R476" s="9"/>
      <c r="S476" s="10"/>
      <c r="T476" s="10"/>
      <c r="U476" s="10"/>
      <c r="V476" s="10"/>
      <c r="W476" s="10"/>
      <c r="X476" s="10"/>
      <c r="Y476" s="10"/>
      <c r="Z476" s="10"/>
      <c r="AA476" s="11"/>
      <c r="AB476" s="10"/>
      <c r="AC476" s="10"/>
      <c r="AD476" s="10"/>
      <c r="AE476" s="9"/>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1"/>
      <c r="BE476" s="10"/>
      <c r="BF476" s="10"/>
      <c r="BG476" s="10"/>
      <c r="BH476" s="10"/>
      <c r="BI476" s="10"/>
      <c r="BJ476" s="9"/>
      <c r="BK476" s="10"/>
      <c r="BL476" s="10"/>
      <c r="BM476" s="10"/>
      <c r="BN476" s="10"/>
      <c r="BO476" s="10"/>
      <c r="BP476" s="10"/>
      <c r="BQ476" s="10"/>
      <c r="BR476" s="10"/>
      <c r="BS476" s="10"/>
      <c r="BT476" s="10"/>
      <c r="BU476" s="10"/>
      <c r="BV476" s="10"/>
      <c r="BW476" s="10"/>
      <c r="BX476" s="10"/>
      <c r="BY476" s="10"/>
      <c r="BZ476" s="10"/>
      <c r="CA476" s="10"/>
      <c r="CB476" s="10"/>
      <c r="CC476" s="10"/>
      <c r="CD476" s="10"/>
      <c r="CE476" s="11"/>
      <c r="CF476" s="10"/>
      <c r="CG476" s="10"/>
      <c r="CH476" s="10"/>
      <c r="CI476" s="10"/>
      <c r="CJ476" s="11"/>
      <c r="CK476" s="11"/>
      <c r="CL476" s="9"/>
      <c r="CM476" s="9"/>
    </row>
    <row r="477" spans="1:91" s="4" customFormat="1" x14ac:dyDescent="0.25">
      <c r="A477" s="28">
        <f>COUNTIF($B$6:B477,B477)</f>
        <v>0</v>
      </c>
      <c r="B477" s="24"/>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row>
    <row r="478" spans="1:91" s="4" customFormat="1" x14ac:dyDescent="0.25">
      <c r="A478" s="28">
        <f>COUNTIF($B$6:B478,B478)</f>
        <v>0</v>
      </c>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row>
    <row r="479" spans="1:91" s="4" customFormat="1" ht="23.25" x14ac:dyDescent="0.25">
      <c r="A479" s="28">
        <f>COUNTIF($B$6:B479,B479)</f>
        <v>1</v>
      </c>
      <c r="B479" s="2" t="s">
        <v>437</v>
      </c>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row>
    <row r="480" spans="1:91" s="4" customFormat="1" x14ac:dyDescent="0.25">
      <c r="A480" s="28">
        <f>COUNTIF($B$6:B480,B480)</f>
        <v>0</v>
      </c>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row>
    <row r="481" spans="1:91" s="4" customFormat="1" x14ac:dyDescent="0.25">
      <c r="A481" s="28">
        <f>COUNTIF($B$6:B481,B481)</f>
        <v>7</v>
      </c>
      <c r="B481" s="24" t="s">
        <v>96</v>
      </c>
      <c r="C481" s="7" t="s">
        <v>97</v>
      </c>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row>
    <row r="482" spans="1:91" s="4" customFormat="1" x14ac:dyDescent="0.25">
      <c r="A482" s="28">
        <f>COUNTIF($B$6:B482,B482)</f>
        <v>7</v>
      </c>
      <c r="B482" s="24" t="s">
        <v>0</v>
      </c>
      <c r="C482" s="8">
        <v>2013</v>
      </c>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row>
    <row r="483" spans="1:91" s="4" customFormat="1" x14ac:dyDescent="0.25">
      <c r="A483" s="28">
        <f>COUNTIF($B$6:B483,B483)</f>
        <v>0</v>
      </c>
      <c r="B483" s="24"/>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row>
    <row r="484" spans="1:91" s="4" customFormat="1" x14ac:dyDescent="0.25">
      <c r="A484" s="28">
        <f>COUNTIF($B$6:B484,B484)</f>
        <v>1</v>
      </c>
      <c r="B484" s="24" t="s">
        <v>46</v>
      </c>
      <c r="C484" s="11">
        <v>-90633</v>
      </c>
      <c r="D484" s="11"/>
      <c r="E484" s="11"/>
      <c r="F484" s="11"/>
      <c r="G484" s="11"/>
      <c r="H484" s="12"/>
      <c r="I484" s="11"/>
      <c r="J484" s="11"/>
      <c r="K484" s="11"/>
      <c r="L484" s="11"/>
      <c r="M484" s="11"/>
      <c r="N484" s="9"/>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9"/>
      <c r="AZ484" s="11"/>
      <c r="BA484" s="11"/>
      <c r="BB484" s="9"/>
      <c r="BC484" s="11"/>
      <c r="BD484" s="11"/>
      <c r="BE484" s="11"/>
      <c r="BF484" s="11"/>
      <c r="BG484" s="11"/>
      <c r="BH484" s="11"/>
      <c r="BI484" s="11"/>
      <c r="BJ484" s="11"/>
      <c r="BK484" s="11"/>
      <c r="BL484" s="11"/>
      <c r="BM484" s="11"/>
      <c r="BN484" s="11"/>
      <c r="BO484" s="11"/>
      <c r="BP484" s="11"/>
      <c r="BQ484" s="11"/>
      <c r="BR484" s="11"/>
      <c r="BS484" s="11"/>
      <c r="BT484" s="11"/>
      <c r="BU484" s="11"/>
      <c r="BV484" s="9"/>
      <c r="BW484" s="11"/>
      <c r="BX484" s="11"/>
      <c r="BY484" s="11"/>
      <c r="BZ484" s="11"/>
      <c r="CA484" s="11"/>
      <c r="CB484" s="11"/>
      <c r="CC484" s="11"/>
      <c r="CD484" s="11"/>
      <c r="CE484" s="11"/>
      <c r="CF484" s="11"/>
      <c r="CG484" s="11"/>
      <c r="CH484" s="11"/>
      <c r="CI484" s="9"/>
      <c r="CJ484" s="11"/>
      <c r="CK484" s="11"/>
      <c r="CL484" s="9"/>
      <c r="CM484" s="9"/>
    </row>
    <row r="485" spans="1:91" s="4" customFormat="1" x14ac:dyDescent="0.25">
      <c r="A485" s="28">
        <f>COUNTIF($B$6:B485,B485)</f>
        <v>1</v>
      </c>
      <c r="B485" s="24" t="s">
        <v>47</v>
      </c>
      <c r="C485" s="11">
        <v>-167975</v>
      </c>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9"/>
      <c r="AS485" s="11"/>
      <c r="AT485" s="11"/>
      <c r="AU485" s="11"/>
      <c r="AV485" s="11"/>
      <c r="AW485" s="11"/>
      <c r="AX485" s="11"/>
      <c r="AY485" s="9"/>
      <c r="AZ485" s="11"/>
      <c r="BA485" s="11"/>
      <c r="BB485" s="9"/>
      <c r="BC485" s="11"/>
      <c r="BD485" s="11"/>
      <c r="BE485" s="11"/>
      <c r="BF485" s="11"/>
      <c r="BG485" s="11"/>
      <c r="BH485" s="11"/>
      <c r="BI485" s="11"/>
      <c r="BJ485" s="11"/>
      <c r="BK485" s="11"/>
      <c r="BL485" s="11"/>
      <c r="BM485" s="11"/>
      <c r="BN485" s="11"/>
      <c r="BO485" s="11"/>
      <c r="BP485" s="11"/>
      <c r="BQ485" s="11"/>
      <c r="BR485" s="11"/>
      <c r="BS485" s="11"/>
      <c r="BT485" s="11"/>
      <c r="BU485" s="11"/>
      <c r="BV485" s="9"/>
      <c r="BW485" s="11"/>
      <c r="BX485" s="11"/>
      <c r="BY485" s="11"/>
      <c r="BZ485" s="11"/>
      <c r="CA485" s="11"/>
      <c r="CB485" s="11"/>
      <c r="CC485" s="11"/>
      <c r="CD485" s="11"/>
      <c r="CE485" s="11"/>
      <c r="CF485" s="11"/>
      <c r="CG485" s="11"/>
      <c r="CH485" s="11"/>
      <c r="CI485" s="9"/>
      <c r="CJ485" s="11"/>
      <c r="CK485" s="11"/>
      <c r="CL485" s="9"/>
      <c r="CM485" s="9"/>
    </row>
    <row r="486" spans="1:91" s="4" customFormat="1" x14ac:dyDescent="0.25">
      <c r="A486" s="28">
        <f>COUNTIF($B$6:B486,B486)</f>
        <v>1</v>
      </c>
      <c r="B486" s="24" t="s">
        <v>48</v>
      </c>
      <c r="C486" s="11">
        <v>-163095</v>
      </c>
      <c r="D486" s="11"/>
      <c r="E486" s="11"/>
      <c r="F486" s="11"/>
      <c r="G486" s="11"/>
      <c r="H486" s="12"/>
      <c r="I486" s="11"/>
      <c r="J486" s="11"/>
      <c r="K486" s="11"/>
      <c r="L486" s="11"/>
      <c r="M486" s="11"/>
      <c r="N486" s="9"/>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9"/>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9"/>
      <c r="BW486" s="11"/>
      <c r="BX486" s="11"/>
      <c r="BY486" s="11"/>
      <c r="BZ486" s="11"/>
      <c r="CA486" s="11"/>
      <c r="CB486" s="11"/>
      <c r="CC486" s="11"/>
      <c r="CD486" s="11"/>
      <c r="CE486" s="11"/>
      <c r="CF486" s="11"/>
      <c r="CG486" s="11"/>
      <c r="CH486" s="11"/>
      <c r="CI486" s="9"/>
      <c r="CJ486" s="11"/>
      <c r="CK486" s="11"/>
      <c r="CL486" s="9"/>
      <c r="CM486" s="9"/>
    </row>
    <row r="487" spans="1:91" s="4" customFormat="1" x14ac:dyDescent="0.25">
      <c r="A487" s="28">
        <f>COUNTIF($B$6:B487,B487)</f>
        <v>1</v>
      </c>
      <c r="B487" s="24" t="s">
        <v>49</v>
      </c>
      <c r="C487" s="11">
        <v>-64723</v>
      </c>
      <c r="D487" s="11"/>
      <c r="E487" s="11"/>
      <c r="F487" s="11"/>
      <c r="G487" s="11"/>
      <c r="H487" s="9"/>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9"/>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9"/>
      <c r="BW487" s="11"/>
      <c r="BX487" s="11"/>
      <c r="BY487" s="11"/>
      <c r="BZ487" s="11"/>
      <c r="CA487" s="11"/>
      <c r="CB487" s="11"/>
      <c r="CC487" s="11"/>
      <c r="CD487" s="11"/>
      <c r="CE487" s="11"/>
      <c r="CF487" s="11"/>
      <c r="CG487" s="11"/>
      <c r="CH487" s="11"/>
      <c r="CI487" s="11"/>
      <c r="CJ487" s="11"/>
      <c r="CK487" s="11"/>
      <c r="CL487" s="9"/>
      <c r="CM487" s="9"/>
    </row>
    <row r="488" spans="1:91" s="4" customFormat="1" x14ac:dyDescent="0.25">
      <c r="A488" s="28">
        <f>COUNTIF($B$6:B488,B488)</f>
        <v>1</v>
      </c>
      <c r="B488" s="24" t="s">
        <v>438</v>
      </c>
      <c r="C488" s="11">
        <v>-506557</v>
      </c>
      <c r="D488" s="11"/>
      <c r="E488" s="11"/>
      <c r="F488" s="11"/>
      <c r="G488" s="11"/>
      <c r="H488" s="11"/>
      <c r="I488" s="9"/>
      <c r="J488" s="11"/>
      <c r="K488" s="11"/>
      <c r="L488" s="9"/>
      <c r="M488" s="11"/>
      <c r="N488" s="9"/>
      <c r="O488" s="11"/>
      <c r="P488" s="11"/>
      <c r="Q488" s="11"/>
      <c r="R488" s="11"/>
      <c r="S488" s="11"/>
      <c r="T488" s="11"/>
      <c r="U488" s="11"/>
      <c r="V488" s="11"/>
      <c r="W488" s="11"/>
      <c r="X488" s="11"/>
      <c r="Y488" s="10"/>
      <c r="Z488" s="11"/>
      <c r="AA488" s="11"/>
      <c r="AB488" s="11"/>
      <c r="AC488" s="11"/>
      <c r="AD488" s="11"/>
      <c r="AE488" s="11"/>
      <c r="AF488" s="11"/>
      <c r="AG488" s="11"/>
      <c r="AH488" s="11"/>
      <c r="AI488" s="11"/>
      <c r="AJ488" s="9"/>
      <c r="AK488" s="9"/>
      <c r="AL488" s="11"/>
      <c r="AM488" s="11"/>
      <c r="AN488" s="11"/>
      <c r="AO488" s="11"/>
      <c r="AP488" s="11"/>
      <c r="AQ488" s="11"/>
      <c r="AR488" s="9"/>
      <c r="AS488" s="11"/>
      <c r="AT488" s="10"/>
      <c r="AU488" s="11"/>
      <c r="AV488" s="11"/>
      <c r="AW488" s="9"/>
      <c r="AX488" s="9"/>
      <c r="AY488" s="11"/>
      <c r="AZ488" s="11"/>
      <c r="BA488" s="11"/>
      <c r="BB488" s="11"/>
      <c r="BC488" s="10"/>
      <c r="BD488" s="11"/>
      <c r="BE488" s="11"/>
      <c r="BF488" s="11"/>
      <c r="BG488" s="11"/>
      <c r="BH488" s="11"/>
      <c r="BI488" s="11"/>
      <c r="BJ488" s="9"/>
      <c r="BK488" s="9"/>
      <c r="BL488" s="10"/>
      <c r="BM488" s="9"/>
      <c r="BN488" s="11"/>
      <c r="BO488" s="11"/>
      <c r="BP488" s="11"/>
      <c r="BQ488" s="9"/>
      <c r="BR488" s="9"/>
      <c r="BS488" s="11"/>
      <c r="BT488" s="11"/>
      <c r="BU488" s="9"/>
      <c r="BV488" s="11"/>
      <c r="BW488" s="11"/>
      <c r="BX488" s="11"/>
      <c r="BY488" s="11"/>
      <c r="BZ488" s="11"/>
      <c r="CA488" s="12"/>
      <c r="CB488" s="10"/>
      <c r="CC488" s="11"/>
      <c r="CD488" s="11"/>
      <c r="CE488" s="11"/>
      <c r="CF488" s="11"/>
      <c r="CG488" s="11"/>
      <c r="CH488" s="11"/>
      <c r="CI488" s="11"/>
      <c r="CJ488" s="11"/>
      <c r="CK488" s="9"/>
      <c r="CL488" s="9"/>
      <c r="CM488" s="9"/>
    </row>
    <row r="489" spans="1:91" s="4" customFormat="1" x14ac:dyDescent="0.25">
      <c r="A489" s="28">
        <f>COUNTIF($B$6:B489,B489)</f>
        <v>1</v>
      </c>
      <c r="B489" s="24" t="s">
        <v>439</v>
      </c>
      <c r="C489" s="11">
        <v>-57136</v>
      </c>
      <c r="D489" s="11"/>
      <c r="E489" s="11"/>
      <c r="F489" s="9"/>
      <c r="G489" s="9"/>
      <c r="H489" s="9"/>
      <c r="I489" s="9"/>
      <c r="J489" s="11"/>
      <c r="K489" s="10"/>
      <c r="L489" s="11"/>
      <c r="M489" s="9"/>
      <c r="N489" s="9"/>
      <c r="O489" s="10"/>
      <c r="P489" s="11"/>
      <c r="Q489" s="9"/>
      <c r="R489" s="9"/>
      <c r="S489" s="11"/>
      <c r="T489" s="9"/>
      <c r="U489" s="9"/>
      <c r="V489" s="9"/>
      <c r="W489" s="11"/>
      <c r="X489" s="9"/>
      <c r="Y489" s="9"/>
      <c r="Z489" s="9"/>
      <c r="AA489" s="10"/>
      <c r="AB489" s="10"/>
      <c r="AC489" s="9"/>
      <c r="AD489" s="9"/>
      <c r="AE489" s="11"/>
      <c r="AF489" s="9"/>
      <c r="AG489" s="9"/>
      <c r="AH489" s="11"/>
      <c r="AI489" s="11"/>
      <c r="AJ489" s="9"/>
      <c r="AK489" s="9"/>
      <c r="AL489" s="9"/>
      <c r="AM489" s="9"/>
      <c r="AN489" s="9"/>
      <c r="AO489" s="9"/>
      <c r="AP489" s="9"/>
      <c r="AQ489" s="9"/>
      <c r="AR489" s="9"/>
      <c r="AS489" s="9"/>
      <c r="AT489" s="9"/>
      <c r="AU489" s="9"/>
      <c r="AV489" s="9"/>
      <c r="AW489" s="9"/>
      <c r="AX489" s="9"/>
      <c r="AY489" s="9"/>
      <c r="AZ489" s="9"/>
      <c r="BA489" s="9"/>
      <c r="BB489" s="9"/>
      <c r="BC489" s="9"/>
      <c r="BD489" s="11"/>
      <c r="BE489" s="9"/>
      <c r="BF489" s="9"/>
      <c r="BG489" s="9"/>
      <c r="BH489" s="9"/>
      <c r="BI489" s="9"/>
      <c r="BJ489" s="9"/>
      <c r="BK489" s="9"/>
      <c r="BL489" s="9"/>
      <c r="BM489" s="9"/>
      <c r="BN489" s="9"/>
      <c r="BO489" s="9"/>
      <c r="BP489" s="9"/>
      <c r="BQ489" s="9"/>
      <c r="BR489" s="9"/>
      <c r="BS489" s="9"/>
      <c r="BT489" s="11"/>
      <c r="BU489" s="9"/>
      <c r="BV489" s="11"/>
      <c r="BW489" s="11"/>
      <c r="BX489" s="11"/>
      <c r="BY489" s="9"/>
      <c r="BZ489" s="11"/>
      <c r="CA489" s="9"/>
      <c r="CB489" s="9"/>
      <c r="CC489" s="9"/>
      <c r="CD489" s="9"/>
      <c r="CE489" s="9"/>
      <c r="CF489" s="11"/>
      <c r="CG489" s="9"/>
      <c r="CH489" s="9"/>
      <c r="CI489" s="9"/>
      <c r="CJ489" s="11"/>
      <c r="CK489" s="9"/>
      <c r="CL489" s="9"/>
      <c r="CM489" s="9"/>
    </row>
    <row r="490" spans="1:91" s="4" customFormat="1" x14ac:dyDescent="0.25">
      <c r="A490" s="28">
        <f>COUNTIF($B$6:B490,B490)</f>
        <v>1</v>
      </c>
      <c r="B490" s="24" t="s">
        <v>440</v>
      </c>
      <c r="C490" s="11">
        <v>-868569</v>
      </c>
      <c r="D490" s="11"/>
      <c r="E490" s="9"/>
      <c r="F490" s="11"/>
      <c r="G490" s="11"/>
      <c r="H490" s="11"/>
      <c r="I490" s="9"/>
      <c r="J490" s="11"/>
      <c r="K490" s="11"/>
      <c r="L490" s="11"/>
      <c r="M490" s="11"/>
      <c r="N490" s="11"/>
      <c r="O490" s="11"/>
      <c r="P490" s="11"/>
      <c r="Q490" s="9"/>
      <c r="R490" s="11"/>
      <c r="S490" s="11"/>
      <c r="T490" s="11"/>
      <c r="U490" s="11"/>
      <c r="V490" s="11"/>
      <c r="W490" s="11"/>
      <c r="X490" s="9"/>
      <c r="Y490" s="11"/>
      <c r="Z490" s="11"/>
      <c r="AA490" s="11"/>
      <c r="AB490" s="11"/>
      <c r="AC490" s="9"/>
      <c r="AD490" s="11"/>
      <c r="AE490" s="11"/>
      <c r="AF490" s="11"/>
      <c r="AG490" s="11"/>
      <c r="AH490" s="11"/>
      <c r="AI490" s="11"/>
      <c r="AJ490" s="11"/>
      <c r="AK490" s="11"/>
      <c r="AL490" s="11"/>
      <c r="AM490" s="11"/>
      <c r="AN490" s="11"/>
      <c r="AO490" s="11"/>
      <c r="AP490" s="11"/>
      <c r="AQ490" s="11"/>
      <c r="AR490" s="11"/>
      <c r="AS490" s="11"/>
      <c r="AT490" s="11"/>
      <c r="AU490" s="11"/>
      <c r="AV490" s="11"/>
      <c r="AW490" s="9"/>
      <c r="AX490" s="11"/>
      <c r="AY490" s="11"/>
      <c r="AZ490" s="11"/>
      <c r="BA490" s="11"/>
      <c r="BB490" s="11"/>
      <c r="BC490" s="9"/>
      <c r="BD490" s="11"/>
      <c r="BE490" s="11"/>
      <c r="BF490" s="11"/>
      <c r="BG490" s="9"/>
      <c r="BH490" s="11"/>
      <c r="BI490" s="11"/>
      <c r="BJ490" s="11"/>
      <c r="BK490" s="9"/>
      <c r="BL490" s="11"/>
      <c r="BM490" s="11"/>
      <c r="BN490" s="11"/>
      <c r="BO490" s="11"/>
      <c r="BP490" s="11"/>
      <c r="BQ490" s="9"/>
      <c r="BR490" s="9"/>
      <c r="BS490" s="11"/>
      <c r="BT490" s="11"/>
      <c r="BU490" s="9"/>
      <c r="BV490" s="11"/>
      <c r="BW490" s="9"/>
      <c r="BX490" s="11"/>
      <c r="BY490" s="11"/>
      <c r="BZ490" s="11"/>
      <c r="CA490" s="11"/>
      <c r="CB490" s="9"/>
      <c r="CC490" s="11"/>
      <c r="CD490" s="11"/>
      <c r="CE490" s="11"/>
      <c r="CF490" s="11"/>
      <c r="CG490" s="11"/>
      <c r="CH490" s="11"/>
      <c r="CI490" s="11"/>
      <c r="CJ490" s="11"/>
      <c r="CK490" s="9"/>
      <c r="CL490" s="9"/>
      <c r="CM490" s="9"/>
    </row>
    <row r="491" spans="1:91" s="4" customFormat="1" x14ac:dyDescent="0.25">
      <c r="A491" s="28">
        <f>COUNTIF($B$6:B491,B491)</f>
        <v>1</v>
      </c>
      <c r="B491" s="24" t="s">
        <v>441</v>
      </c>
      <c r="C491" s="11">
        <v>-43383</v>
      </c>
      <c r="D491" s="9"/>
      <c r="E491" s="9"/>
      <c r="F491" s="9"/>
      <c r="G491" s="9"/>
      <c r="H491" s="9"/>
      <c r="I491" s="9"/>
      <c r="J491" s="11"/>
      <c r="K491" s="9"/>
      <c r="L491" s="11"/>
      <c r="M491" s="9"/>
      <c r="N491" s="11"/>
      <c r="O491" s="11"/>
      <c r="P491" s="9"/>
      <c r="Q491" s="9"/>
      <c r="R491" s="9"/>
      <c r="S491" s="9"/>
      <c r="T491" s="9"/>
      <c r="U491" s="11"/>
      <c r="V491" s="9"/>
      <c r="W491" s="9"/>
      <c r="X491" s="10"/>
      <c r="Y491" s="9"/>
      <c r="Z491" s="9"/>
      <c r="AA491" s="9"/>
      <c r="AB491" s="9"/>
      <c r="AC491" s="9"/>
      <c r="AD491" s="9"/>
      <c r="AE491" s="10"/>
      <c r="AF491" s="9"/>
      <c r="AG491" s="9"/>
      <c r="AH491" s="9"/>
      <c r="AI491" s="9"/>
      <c r="AJ491" s="9"/>
      <c r="AK491" s="9"/>
      <c r="AL491" s="9"/>
      <c r="AM491" s="9"/>
      <c r="AN491" s="9"/>
      <c r="AO491" s="10"/>
      <c r="AP491" s="11"/>
      <c r="AQ491" s="9"/>
      <c r="AR491" s="11"/>
      <c r="AS491" s="11"/>
      <c r="AT491" s="9"/>
      <c r="AU491" s="9"/>
      <c r="AV491" s="9"/>
      <c r="AW491" s="9"/>
      <c r="AX491" s="9"/>
      <c r="AY491" s="9"/>
      <c r="AZ491" s="9"/>
      <c r="BA491" s="9"/>
      <c r="BB491" s="9"/>
      <c r="BC491" s="9"/>
      <c r="BD491" s="9"/>
      <c r="BE491" s="9"/>
      <c r="BF491" s="9"/>
      <c r="BG491" s="9"/>
      <c r="BH491" s="9"/>
      <c r="BI491" s="9"/>
      <c r="BJ491" s="9"/>
      <c r="BK491" s="9"/>
      <c r="BL491" s="11"/>
      <c r="BM491" s="9"/>
      <c r="BN491" s="9"/>
      <c r="BO491" s="9"/>
      <c r="BP491" s="9"/>
      <c r="BQ491" s="11"/>
      <c r="BR491" s="9"/>
      <c r="BS491" s="9"/>
      <c r="BT491" s="9"/>
      <c r="BU491" s="9"/>
      <c r="BV491" s="9"/>
      <c r="BW491" s="9"/>
      <c r="BX491" s="9"/>
      <c r="BY491" s="9"/>
      <c r="BZ491" s="9"/>
      <c r="CA491" s="9"/>
      <c r="CB491" s="9"/>
      <c r="CC491" s="9"/>
      <c r="CD491" s="9"/>
      <c r="CE491" s="9"/>
      <c r="CF491" s="9"/>
      <c r="CG491" s="9"/>
      <c r="CH491" s="9"/>
      <c r="CI491" s="9"/>
      <c r="CJ491" s="9"/>
      <c r="CK491" s="9"/>
      <c r="CL491" s="9"/>
      <c r="CM491" s="9"/>
    </row>
    <row r="492" spans="1:91" s="4" customFormat="1" x14ac:dyDescent="0.25">
      <c r="A492" s="28">
        <f>COUNTIF($B$6:B492,B492)</f>
        <v>1</v>
      </c>
      <c r="B492" s="24" t="s">
        <v>442</v>
      </c>
      <c r="C492" s="11">
        <v>-934429</v>
      </c>
      <c r="D492" s="11"/>
      <c r="E492" s="9"/>
      <c r="F492" s="11"/>
      <c r="G492" s="10"/>
      <c r="H492" s="11"/>
      <c r="I492" s="11"/>
      <c r="J492" s="11"/>
      <c r="K492" s="9"/>
      <c r="L492" s="11"/>
      <c r="M492" s="9"/>
      <c r="N492" s="11"/>
      <c r="O492" s="11"/>
      <c r="P492" s="11"/>
      <c r="Q492" s="11"/>
      <c r="R492" s="11"/>
      <c r="S492" s="11"/>
      <c r="T492" s="9"/>
      <c r="U492" s="11"/>
      <c r="V492" s="11"/>
      <c r="W492" s="11"/>
      <c r="X492" s="11"/>
      <c r="Y492" s="11"/>
      <c r="Z492" s="9"/>
      <c r="AA492" s="9"/>
      <c r="AB492" s="11"/>
      <c r="AC492" s="11"/>
      <c r="AD492" s="11"/>
      <c r="AE492" s="9"/>
      <c r="AF492" s="11"/>
      <c r="AG492" s="11"/>
      <c r="AH492" s="11"/>
      <c r="AI492" s="9"/>
      <c r="AJ492" s="9"/>
      <c r="AK492" s="11"/>
      <c r="AL492" s="9"/>
      <c r="AM492" s="9"/>
      <c r="AN492" s="9"/>
      <c r="AO492" s="11"/>
      <c r="AP492" s="9"/>
      <c r="AQ492" s="9"/>
      <c r="AR492" s="11"/>
      <c r="AS492" s="11"/>
      <c r="AT492" s="11"/>
      <c r="AU492" s="9"/>
      <c r="AV492" s="9"/>
      <c r="AW492" s="11"/>
      <c r="AX492" s="11"/>
      <c r="AY492" s="9"/>
      <c r="AZ492" s="9"/>
      <c r="BA492" s="11"/>
      <c r="BB492" s="11"/>
      <c r="BC492" s="11"/>
      <c r="BD492" s="11"/>
      <c r="BE492" s="11"/>
      <c r="BF492" s="11"/>
      <c r="BG492" s="11"/>
      <c r="BH492" s="9"/>
      <c r="BI492" s="11"/>
      <c r="BJ492" s="11"/>
      <c r="BK492" s="11"/>
      <c r="BL492" s="11"/>
      <c r="BM492" s="9"/>
      <c r="BN492" s="9"/>
      <c r="BO492" s="11"/>
      <c r="BP492" s="11"/>
      <c r="BQ492" s="11"/>
      <c r="BR492" s="11"/>
      <c r="BS492" s="11"/>
      <c r="BT492" s="10"/>
      <c r="BU492" s="11"/>
      <c r="BV492" s="11"/>
      <c r="BW492" s="11"/>
      <c r="BX492" s="9"/>
      <c r="BY492" s="9"/>
      <c r="BZ492" s="9"/>
      <c r="CA492" s="11"/>
      <c r="CB492" s="11"/>
      <c r="CC492" s="11"/>
      <c r="CD492" s="9"/>
      <c r="CE492" s="11"/>
      <c r="CF492" s="9"/>
      <c r="CG492" s="11"/>
      <c r="CH492" s="9"/>
      <c r="CI492" s="11"/>
      <c r="CJ492" s="11"/>
      <c r="CK492" s="11"/>
      <c r="CL492" s="9"/>
      <c r="CM492" s="9"/>
    </row>
    <row r="493" spans="1:91" s="4" customFormat="1" x14ac:dyDescent="0.25">
      <c r="A493" s="28">
        <f>COUNTIF($B$6:B493,B493)</f>
        <v>1</v>
      </c>
      <c r="B493" s="24" t="s">
        <v>443</v>
      </c>
      <c r="C493" s="12">
        <v>-70</v>
      </c>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11"/>
      <c r="AH493" s="9"/>
      <c r="AI493" s="9"/>
      <c r="AJ493" s="9"/>
      <c r="AK493" s="9"/>
      <c r="AL493" s="9"/>
      <c r="AM493" s="9"/>
      <c r="AN493" s="9"/>
      <c r="AO493" s="9"/>
      <c r="AP493" s="9"/>
      <c r="AQ493" s="11"/>
      <c r="AR493" s="12"/>
      <c r="AS493" s="9"/>
      <c r="AT493" s="9"/>
      <c r="AU493" s="9"/>
      <c r="AV493" s="9"/>
      <c r="AW493" s="9"/>
      <c r="AX493" s="9"/>
      <c r="AY493" s="12"/>
      <c r="AZ493" s="9"/>
      <c r="BA493" s="9"/>
      <c r="BB493" s="9"/>
      <c r="BC493" s="9"/>
      <c r="BD493" s="9"/>
      <c r="BE493" s="9"/>
      <c r="BF493" s="9"/>
      <c r="BG493" s="9"/>
      <c r="BH493" s="9"/>
      <c r="BI493" s="9"/>
      <c r="BJ493" s="9"/>
      <c r="BK493" s="9"/>
      <c r="BL493" s="9"/>
      <c r="BM493" s="9"/>
      <c r="BN493" s="9"/>
      <c r="BO493" s="9"/>
      <c r="BP493" s="12"/>
      <c r="BQ493" s="9"/>
      <c r="BR493" s="9"/>
      <c r="BS493" s="9"/>
      <c r="BT493" s="9"/>
      <c r="BU493" s="9"/>
      <c r="BV493" s="9"/>
      <c r="BW493" s="9"/>
      <c r="BX493" s="9"/>
      <c r="BY493" s="9"/>
      <c r="BZ493" s="9"/>
      <c r="CA493" s="9"/>
      <c r="CB493" s="9"/>
      <c r="CC493" s="9"/>
      <c r="CD493" s="9"/>
      <c r="CE493" s="9"/>
      <c r="CF493" s="9"/>
      <c r="CG493" s="9"/>
      <c r="CH493" s="9"/>
      <c r="CI493" s="9"/>
      <c r="CJ493" s="9"/>
      <c r="CK493" s="9"/>
      <c r="CL493" s="9"/>
      <c r="CM493" s="9"/>
    </row>
    <row r="494" spans="1:91" s="4" customFormat="1" x14ac:dyDescent="0.25">
      <c r="A494" s="28">
        <f>COUNTIF($B$6:B494,B494)</f>
        <v>1</v>
      </c>
      <c r="B494" s="24" t="s">
        <v>444</v>
      </c>
      <c r="C494" s="9">
        <v>0</v>
      </c>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row>
    <row r="495" spans="1:91" s="4" customFormat="1" x14ac:dyDescent="0.25">
      <c r="A495" s="28">
        <f>COUNTIF($B$6:B495,B495)</f>
        <v>1</v>
      </c>
      <c r="B495" s="24" t="s">
        <v>445</v>
      </c>
      <c r="C495" s="11">
        <v>-2309</v>
      </c>
      <c r="D495" s="11"/>
      <c r="E495" s="9"/>
      <c r="F495" s="9"/>
      <c r="G495" s="9"/>
      <c r="H495" s="11"/>
      <c r="I495" s="9"/>
      <c r="J495" s="11"/>
      <c r="K495" s="9"/>
      <c r="L495" s="12"/>
      <c r="M495" s="11"/>
      <c r="N495" s="9"/>
      <c r="O495" s="9"/>
      <c r="P495" s="9"/>
      <c r="Q495" s="9"/>
      <c r="R495" s="9"/>
      <c r="S495" s="9"/>
      <c r="T495" s="9"/>
      <c r="U495" s="9"/>
      <c r="V495" s="9"/>
      <c r="W495" s="9"/>
      <c r="X495" s="9"/>
      <c r="Y495" s="9"/>
      <c r="Z495" s="9"/>
      <c r="AA495" s="9"/>
      <c r="AB495" s="9"/>
      <c r="AC495" s="9"/>
      <c r="AD495" s="11"/>
      <c r="AE495" s="9"/>
      <c r="AF495" s="9"/>
      <c r="AG495" s="12"/>
      <c r="AH495" s="9"/>
      <c r="AI495" s="9"/>
      <c r="AJ495" s="9"/>
      <c r="AK495" s="9"/>
      <c r="AL495" s="9"/>
      <c r="AM495" s="9"/>
      <c r="AN495" s="9"/>
      <c r="AO495" s="9"/>
      <c r="AP495" s="9"/>
      <c r="AQ495" s="9"/>
      <c r="AR495" s="9"/>
      <c r="AS495" s="9"/>
      <c r="AT495" s="12"/>
      <c r="AU495" s="9"/>
      <c r="AV495" s="11"/>
      <c r="AW495" s="9"/>
      <c r="AX495" s="11"/>
      <c r="AY495" s="9"/>
      <c r="AZ495" s="9"/>
      <c r="BA495" s="9"/>
      <c r="BB495" s="11"/>
      <c r="BC495" s="9"/>
      <c r="BD495" s="11"/>
      <c r="BE495" s="9"/>
      <c r="BF495" s="9"/>
      <c r="BG495" s="9"/>
      <c r="BH495" s="9"/>
      <c r="BI495" s="9"/>
      <c r="BJ495" s="9"/>
      <c r="BK495" s="9"/>
      <c r="BL495" s="9"/>
      <c r="BM495" s="9"/>
      <c r="BN495" s="9"/>
      <c r="BO495" s="9"/>
      <c r="BP495" s="9"/>
      <c r="BQ495" s="9"/>
      <c r="BR495" s="9"/>
      <c r="BS495" s="9"/>
      <c r="BT495" s="9"/>
      <c r="BU495" s="9"/>
      <c r="BV495" s="9"/>
      <c r="BW495" s="9"/>
      <c r="BX495" s="9"/>
      <c r="BY495" s="11"/>
      <c r="BZ495" s="9"/>
      <c r="CA495" s="9"/>
      <c r="CB495" s="9"/>
      <c r="CC495" s="9"/>
      <c r="CD495" s="9"/>
      <c r="CE495" s="9"/>
      <c r="CF495" s="9"/>
      <c r="CG495" s="11"/>
      <c r="CH495" s="9"/>
      <c r="CI495" s="9"/>
      <c r="CJ495" s="9"/>
      <c r="CK495" s="9"/>
      <c r="CL495" s="9"/>
      <c r="CM495" s="9"/>
    </row>
    <row r="496" spans="1:91" s="4" customFormat="1" x14ac:dyDescent="0.25">
      <c r="A496" s="28">
        <f>COUNTIF($B$6:B496,B496)</f>
        <v>1</v>
      </c>
      <c r="B496" s="24" t="s">
        <v>446</v>
      </c>
      <c r="C496" s="11">
        <v>-260255</v>
      </c>
      <c r="D496" s="11"/>
      <c r="E496" s="11"/>
      <c r="F496" s="11"/>
      <c r="G496" s="11"/>
      <c r="H496" s="11"/>
      <c r="I496" s="11"/>
      <c r="J496" s="11"/>
      <c r="K496" s="11"/>
      <c r="L496" s="11"/>
      <c r="M496" s="11"/>
      <c r="N496" s="9"/>
      <c r="O496" s="11"/>
      <c r="P496" s="11"/>
      <c r="Q496" s="11"/>
      <c r="R496" s="9"/>
      <c r="S496" s="11"/>
      <c r="T496" s="9"/>
      <c r="U496" s="11"/>
      <c r="V496" s="11"/>
      <c r="W496" s="11"/>
      <c r="X496" s="11"/>
      <c r="Y496" s="11"/>
      <c r="Z496" s="9"/>
      <c r="AA496" s="11"/>
      <c r="AB496" s="11"/>
      <c r="AC496" s="11"/>
      <c r="AD496" s="11"/>
      <c r="AE496" s="11"/>
      <c r="AF496" s="11"/>
      <c r="AG496" s="11"/>
      <c r="AH496" s="11"/>
      <c r="AI496" s="11"/>
      <c r="AJ496" s="12"/>
      <c r="AK496" s="9"/>
      <c r="AL496" s="11"/>
      <c r="AM496" s="11"/>
      <c r="AN496" s="11"/>
      <c r="AO496" s="11"/>
      <c r="AP496" s="11"/>
      <c r="AQ496" s="11"/>
      <c r="AR496" s="12"/>
      <c r="AS496" s="11"/>
      <c r="AT496" s="11"/>
      <c r="AU496" s="11"/>
      <c r="AV496" s="11"/>
      <c r="AW496" s="11"/>
      <c r="AX496" s="11"/>
      <c r="AY496" s="9"/>
      <c r="AZ496" s="11"/>
      <c r="BA496" s="11"/>
      <c r="BB496" s="11"/>
      <c r="BC496" s="12"/>
      <c r="BD496" s="11"/>
      <c r="BE496" s="11"/>
      <c r="BF496" s="11"/>
      <c r="BG496" s="9"/>
      <c r="BH496" s="11"/>
      <c r="BI496" s="11"/>
      <c r="BJ496" s="11"/>
      <c r="BK496" s="11"/>
      <c r="BL496" s="11"/>
      <c r="BM496" s="11"/>
      <c r="BN496" s="11"/>
      <c r="BO496" s="11"/>
      <c r="BP496" s="11"/>
      <c r="BQ496" s="11"/>
      <c r="BR496" s="9"/>
      <c r="BS496" s="11"/>
      <c r="BT496" s="11"/>
      <c r="BU496" s="12"/>
      <c r="BV496" s="11"/>
      <c r="BW496" s="11"/>
      <c r="BX496" s="11"/>
      <c r="BY496" s="11"/>
      <c r="BZ496" s="11"/>
      <c r="CA496" s="11"/>
      <c r="CB496" s="9"/>
      <c r="CC496" s="11"/>
      <c r="CD496" s="11"/>
      <c r="CE496" s="11"/>
      <c r="CF496" s="11"/>
      <c r="CG496" s="11"/>
      <c r="CH496" s="11"/>
      <c r="CI496" s="11"/>
      <c r="CJ496" s="11"/>
      <c r="CK496" s="11"/>
      <c r="CL496" s="9"/>
      <c r="CM496" s="9"/>
    </row>
    <row r="497" spans="1:91" s="4" customFormat="1" x14ac:dyDescent="0.25">
      <c r="A497" s="28">
        <f>COUNTIF($B$6:B497,B497)</f>
        <v>1</v>
      </c>
      <c r="B497" s="24" t="s">
        <v>447</v>
      </c>
      <c r="C497" s="11">
        <v>-3106</v>
      </c>
      <c r="D497" s="9"/>
      <c r="E497" s="9"/>
      <c r="F497" s="10"/>
      <c r="G497" s="10"/>
      <c r="H497" s="12"/>
      <c r="I497" s="9"/>
      <c r="J497" s="11"/>
      <c r="K497" s="9"/>
      <c r="L497" s="11"/>
      <c r="M497" s="9"/>
      <c r="N497" s="9"/>
      <c r="O497" s="11"/>
      <c r="P497" s="12"/>
      <c r="Q497" s="9"/>
      <c r="R497" s="9"/>
      <c r="S497" s="9"/>
      <c r="T497" s="9"/>
      <c r="U497" s="11"/>
      <c r="V497" s="9"/>
      <c r="W497" s="11"/>
      <c r="X497" s="11"/>
      <c r="Y497" s="11"/>
      <c r="Z497" s="9"/>
      <c r="AA497" s="9"/>
      <c r="AB497" s="11"/>
      <c r="AC497" s="9"/>
      <c r="AD497" s="9"/>
      <c r="AE497" s="11"/>
      <c r="AF497" s="12"/>
      <c r="AG497" s="11"/>
      <c r="AH497" s="9"/>
      <c r="AI497" s="9"/>
      <c r="AJ497" s="9"/>
      <c r="AK497" s="9"/>
      <c r="AL497" s="9"/>
      <c r="AM497" s="11"/>
      <c r="AN497" s="11"/>
      <c r="AO497" s="9"/>
      <c r="AP497" s="10"/>
      <c r="AQ497" s="9"/>
      <c r="AR497" s="12"/>
      <c r="AS497" s="9"/>
      <c r="AT497" s="9"/>
      <c r="AU497" s="9"/>
      <c r="AV497" s="9"/>
      <c r="AW497" s="11"/>
      <c r="AX497" s="9"/>
      <c r="AY497" s="10"/>
      <c r="AZ497" s="9"/>
      <c r="BA497" s="12"/>
      <c r="BB497" s="9"/>
      <c r="BC497" s="9"/>
      <c r="BD497" s="11"/>
      <c r="BE497" s="9"/>
      <c r="BF497" s="11"/>
      <c r="BG497" s="11"/>
      <c r="BH497" s="9"/>
      <c r="BI497" s="9"/>
      <c r="BJ497" s="11"/>
      <c r="BK497" s="11"/>
      <c r="BL497" s="9"/>
      <c r="BM497" s="12"/>
      <c r="BN497" s="11"/>
      <c r="BO497" s="11"/>
      <c r="BP497" s="9"/>
      <c r="BQ497" s="9"/>
      <c r="BR497" s="9"/>
      <c r="BS497" s="9"/>
      <c r="BT497" s="9"/>
      <c r="BU497" s="9"/>
      <c r="BV497" s="11"/>
      <c r="BW497" s="11"/>
      <c r="BX497" s="9"/>
      <c r="BY497" s="9"/>
      <c r="BZ497" s="9"/>
      <c r="CA497" s="11"/>
      <c r="CB497" s="9"/>
      <c r="CC497" s="9"/>
      <c r="CD497" s="11"/>
      <c r="CE497" s="9"/>
      <c r="CF497" s="11"/>
      <c r="CG497" s="11"/>
      <c r="CH497" s="12"/>
      <c r="CI497" s="9"/>
      <c r="CJ497" s="9"/>
      <c r="CK497" s="9"/>
      <c r="CL497" s="9"/>
      <c r="CM497" s="9"/>
    </row>
    <row r="498" spans="1:91" s="4" customFormat="1" x14ac:dyDescent="0.25">
      <c r="A498" s="28">
        <f>COUNTIF($B$6:B498,B498)</f>
        <v>1</v>
      </c>
      <c r="B498" s="24" t="s">
        <v>448</v>
      </c>
      <c r="C498" s="11">
        <v>-1825</v>
      </c>
      <c r="D498" s="9"/>
      <c r="E498" s="9"/>
      <c r="F498" s="9"/>
      <c r="G498" s="11"/>
      <c r="H498" s="9"/>
      <c r="I498" s="9"/>
      <c r="J498" s="9"/>
      <c r="K498" s="11"/>
      <c r="L498" s="11"/>
      <c r="M498" s="9"/>
      <c r="N498" s="9"/>
      <c r="O498" s="9"/>
      <c r="P498" s="9"/>
      <c r="Q498" s="9"/>
      <c r="R498" s="9"/>
      <c r="S498" s="9"/>
      <c r="T498" s="9"/>
      <c r="U498" s="9"/>
      <c r="V498" s="9"/>
      <c r="W498" s="9"/>
      <c r="X498" s="11"/>
      <c r="Y498" s="9"/>
      <c r="Z498" s="9"/>
      <c r="AA498" s="9"/>
      <c r="AB498" s="9"/>
      <c r="AC498" s="9"/>
      <c r="AD498" s="9"/>
      <c r="AE498" s="11"/>
      <c r="AF498" s="9"/>
      <c r="AG498" s="9"/>
      <c r="AH498" s="9"/>
      <c r="AI498" s="9"/>
      <c r="AJ498" s="9"/>
      <c r="AK498" s="9"/>
      <c r="AL498" s="9"/>
      <c r="AM498" s="11"/>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11"/>
      <c r="BU498" s="9"/>
      <c r="BV498" s="9"/>
      <c r="BW498" s="9"/>
      <c r="BX498" s="9"/>
      <c r="BY498" s="9"/>
      <c r="BZ498" s="11"/>
      <c r="CA498" s="9"/>
      <c r="CB498" s="9"/>
      <c r="CC498" s="9"/>
      <c r="CD498" s="9"/>
      <c r="CE498" s="9"/>
      <c r="CF498" s="11"/>
      <c r="CG498" s="9"/>
      <c r="CH498" s="9"/>
      <c r="CI498" s="9"/>
      <c r="CJ498" s="9"/>
      <c r="CK498" s="9"/>
      <c r="CL498" s="9"/>
      <c r="CM498" s="9"/>
    </row>
    <row r="499" spans="1:91" s="4" customFormat="1" x14ac:dyDescent="0.25">
      <c r="A499" s="28">
        <f>COUNTIF($B$6:B499,B499)</f>
        <v>1</v>
      </c>
      <c r="B499" s="24" t="s">
        <v>449</v>
      </c>
      <c r="C499" s="11">
        <v>-78954</v>
      </c>
      <c r="D499" s="11"/>
      <c r="E499" s="9"/>
      <c r="F499" s="11"/>
      <c r="G499" s="11"/>
      <c r="H499" s="12"/>
      <c r="I499" s="9"/>
      <c r="J499" s="11"/>
      <c r="K499" s="9"/>
      <c r="L499" s="11"/>
      <c r="M499" s="11"/>
      <c r="N499" s="9"/>
      <c r="O499" s="9"/>
      <c r="P499" s="11"/>
      <c r="Q499" s="11"/>
      <c r="R499" s="9"/>
      <c r="S499" s="11"/>
      <c r="T499" s="9"/>
      <c r="U499" s="9"/>
      <c r="V499" s="9"/>
      <c r="W499" s="11"/>
      <c r="X499" s="9"/>
      <c r="Y499" s="12"/>
      <c r="Z499" s="9"/>
      <c r="AA499" s="11"/>
      <c r="AB499" s="11"/>
      <c r="AC499" s="11"/>
      <c r="AD499" s="11"/>
      <c r="AE499" s="11"/>
      <c r="AF499" s="11"/>
      <c r="AG499" s="9"/>
      <c r="AH499" s="11"/>
      <c r="AI499" s="11"/>
      <c r="AJ499" s="9"/>
      <c r="AK499" s="9"/>
      <c r="AL499" s="9"/>
      <c r="AM499" s="11"/>
      <c r="AN499" s="9"/>
      <c r="AO499" s="9"/>
      <c r="AP499" s="9"/>
      <c r="AQ499" s="9"/>
      <c r="AR499" s="11"/>
      <c r="AS499" s="9"/>
      <c r="AT499" s="12"/>
      <c r="AU499" s="9"/>
      <c r="AV499" s="12"/>
      <c r="AW499" s="9"/>
      <c r="AX499" s="11"/>
      <c r="AY499" s="9"/>
      <c r="AZ499" s="11"/>
      <c r="BA499" s="9"/>
      <c r="BB499" s="11"/>
      <c r="BC499" s="9"/>
      <c r="BD499" s="11"/>
      <c r="BE499" s="11"/>
      <c r="BF499" s="11"/>
      <c r="BG499" s="9"/>
      <c r="BH499" s="12"/>
      <c r="BI499" s="11"/>
      <c r="BJ499" s="9"/>
      <c r="BK499" s="9"/>
      <c r="BL499" s="9"/>
      <c r="BM499" s="9"/>
      <c r="BN499" s="9"/>
      <c r="BO499" s="11"/>
      <c r="BP499" s="9"/>
      <c r="BQ499" s="9"/>
      <c r="BR499" s="9"/>
      <c r="BS499" s="11"/>
      <c r="BT499" s="11"/>
      <c r="BU499" s="9"/>
      <c r="BV499" s="11"/>
      <c r="BW499" s="11"/>
      <c r="BX499" s="11"/>
      <c r="BY499" s="11"/>
      <c r="BZ499" s="11"/>
      <c r="CA499" s="11"/>
      <c r="CB499" s="9"/>
      <c r="CC499" s="9"/>
      <c r="CD499" s="12"/>
      <c r="CE499" s="9"/>
      <c r="CF499" s="9"/>
      <c r="CG499" s="11"/>
      <c r="CH499" s="9"/>
      <c r="CI499" s="9"/>
      <c r="CJ499" s="9"/>
      <c r="CK499" s="9"/>
      <c r="CL499" s="9"/>
      <c r="CM499" s="9"/>
    </row>
    <row r="500" spans="1:91" s="4" customFormat="1" x14ac:dyDescent="0.25">
      <c r="A500" s="28">
        <f>COUNTIF($B$6:B500,B500)</f>
        <v>2</v>
      </c>
      <c r="B500" s="24" t="s">
        <v>110</v>
      </c>
      <c r="C500" s="9">
        <v>0</v>
      </c>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row>
    <row r="501" spans="1:91" s="4" customFormat="1" x14ac:dyDescent="0.25">
      <c r="A501" s="28">
        <f>COUNTIF($B$6:B501,B501)</f>
        <v>1</v>
      </c>
      <c r="B501" s="24" t="s">
        <v>50</v>
      </c>
      <c r="C501" s="11">
        <v>-185048</v>
      </c>
      <c r="D501" s="11"/>
      <c r="E501" s="11"/>
      <c r="F501" s="11"/>
      <c r="G501" s="11"/>
      <c r="H501" s="11"/>
      <c r="I501" s="11"/>
      <c r="J501" s="11"/>
      <c r="K501" s="11"/>
      <c r="L501" s="11"/>
      <c r="M501" s="11"/>
      <c r="N501" s="11"/>
      <c r="O501" s="11"/>
      <c r="P501" s="11"/>
      <c r="Q501" s="11"/>
      <c r="R501" s="9"/>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9"/>
      <c r="CM501" s="9"/>
    </row>
    <row r="502" spans="1:91" s="4" customFormat="1" x14ac:dyDescent="0.25">
      <c r="A502" s="28">
        <f>COUNTIF($B$6:B502,B502)</f>
        <v>1</v>
      </c>
      <c r="B502" s="24" t="s">
        <v>450</v>
      </c>
      <c r="C502" s="11">
        <v>-16749</v>
      </c>
      <c r="D502" s="11"/>
      <c r="E502" s="11"/>
      <c r="F502" s="11"/>
      <c r="G502" s="11"/>
      <c r="H502" s="11"/>
      <c r="I502" s="11"/>
      <c r="J502" s="9"/>
      <c r="K502" s="11"/>
      <c r="L502" s="9"/>
      <c r="M502" s="11"/>
      <c r="N502" s="11"/>
      <c r="O502" s="11"/>
      <c r="P502" s="12"/>
      <c r="Q502" s="9"/>
      <c r="R502" s="9"/>
      <c r="S502" s="11"/>
      <c r="T502" s="11"/>
      <c r="U502" s="11"/>
      <c r="V502" s="9"/>
      <c r="W502" s="11"/>
      <c r="X502" s="11"/>
      <c r="Y502" s="11"/>
      <c r="Z502" s="11"/>
      <c r="AA502" s="9"/>
      <c r="AB502" s="9"/>
      <c r="AC502" s="9"/>
      <c r="AD502" s="12"/>
      <c r="AE502" s="11"/>
      <c r="AF502" s="9"/>
      <c r="AG502" s="11"/>
      <c r="AH502" s="11"/>
      <c r="AI502" s="11"/>
      <c r="AJ502" s="9"/>
      <c r="AK502" s="9"/>
      <c r="AL502" s="9"/>
      <c r="AM502" s="11"/>
      <c r="AN502" s="9"/>
      <c r="AO502" s="9"/>
      <c r="AP502" s="9"/>
      <c r="AQ502" s="11"/>
      <c r="AR502" s="11"/>
      <c r="AS502" s="9"/>
      <c r="AT502" s="11"/>
      <c r="AU502" s="11"/>
      <c r="AV502" s="9"/>
      <c r="AW502" s="11"/>
      <c r="AX502" s="11"/>
      <c r="AY502" s="11"/>
      <c r="AZ502" s="11"/>
      <c r="BA502" s="11"/>
      <c r="BB502" s="9"/>
      <c r="BC502" s="9"/>
      <c r="BD502" s="11"/>
      <c r="BE502" s="11"/>
      <c r="BF502" s="11"/>
      <c r="BG502" s="11"/>
      <c r="BH502" s="11"/>
      <c r="BI502" s="11"/>
      <c r="BJ502" s="9"/>
      <c r="BK502" s="11"/>
      <c r="BL502" s="11"/>
      <c r="BM502" s="11"/>
      <c r="BN502" s="11"/>
      <c r="BO502" s="11"/>
      <c r="BP502" s="11"/>
      <c r="BQ502" s="11"/>
      <c r="BR502" s="11"/>
      <c r="BS502" s="11"/>
      <c r="BT502" s="11"/>
      <c r="BU502" s="9"/>
      <c r="BV502" s="11"/>
      <c r="BW502" s="11"/>
      <c r="BX502" s="11"/>
      <c r="BY502" s="9"/>
      <c r="BZ502" s="11"/>
      <c r="CA502" s="9"/>
      <c r="CB502" s="11"/>
      <c r="CC502" s="11"/>
      <c r="CD502" s="11"/>
      <c r="CE502" s="11"/>
      <c r="CF502" s="9"/>
      <c r="CG502" s="11"/>
      <c r="CH502" s="11"/>
      <c r="CI502" s="9"/>
      <c r="CJ502" s="9"/>
      <c r="CK502" s="11"/>
      <c r="CL502" s="9"/>
      <c r="CM502" s="9"/>
    </row>
    <row r="503" spans="1:91" s="4" customFormat="1" ht="30" x14ac:dyDescent="0.25">
      <c r="A503" s="28">
        <f>COUNTIF($B$6:B503,B503)</f>
        <v>1</v>
      </c>
      <c r="B503" s="24" t="s">
        <v>451</v>
      </c>
      <c r="C503" s="11">
        <v>-184891</v>
      </c>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9"/>
      <c r="CM503" s="9"/>
    </row>
    <row r="504" spans="1:91" s="4" customFormat="1" x14ac:dyDescent="0.25">
      <c r="A504" s="28">
        <f>COUNTIF($B$6:B504,B504)</f>
        <v>1</v>
      </c>
      <c r="B504" s="24" t="s">
        <v>452</v>
      </c>
      <c r="C504" s="12">
        <v>-556</v>
      </c>
      <c r="D504" s="9"/>
      <c r="E504" s="9"/>
      <c r="F504" s="9"/>
      <c r="G504" s="9"/>
      <c r="H504" s="9"/>
      <c r="I504" s="9"/>
      <c r="J504" s="11"/>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11"/>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12"/>
      <c r="CJ504" s="9"/>
      <c r="CK504" s="9"/>
      <c r="CL504" s="9"/>
      <c r="CM504" s="9"/>
    </row>
    <row r="505" spans="1:91" s="4" customFormat="1" x14ac:dyDescent="0.25">
      <c r="A505" s="28">
        <f>COUNTIF($B$6:B505,B505)</f>
        <v>1</v>
      </c>
      <c r="B505" s="24" t="s">
        <v>453</v>
      </c>
      <c r="C505" s="11">
        <v>-3630260</v>
      </c>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9"/>
      <c r="CM505" s="9"/>
    </row>
    <row r="506" spans="1:91" s="4" customFormat="1" x14ac:dyDescent="0.25">
      <c r="A506" s="28">
        <f>COUNTIF($B$6:B506,B506)</f>
        <v>2</v>
      </c>
      <c r="B506" s="24" t="s">
        <v>385</v>
      </c>
      <c r="C506" s="11">
        <v>-1052622</v>
      </c>
      <c r="D506" s="11"/>
      <c r="E506" s="11"/>
      <c r="F506" s="11"/>
      <c r="G506" s="11"/>
      <c r="H506" s="9"/>
      <c r="I506" s="11"/>
      <c r="J506" s="11"/>
      <c r="K506" s="11"/>
      <c r="L506" s="11"/>
      <c r="M506" s="11"/>
      <c r="N506" s="9"/>
      <c r="O506" s="11"/>
      <c r="P506" s="11"/>
      <c r="Q506" s="11"/>
      <c r="R506" s="11"/>
      <c r="S506" s="11"/>
      <c r="T506" s="11"/>
      <c r="U506" s="11"/>
      <c r="V506" s="11"/>
      <c r="W506" s="11"/>
      <c r="X506" s="9"/>
      <c r="Y506" s="11"/>
      <c r="Z506" s="11"/>
      <c r="AA506" s="11"/>
      <c r="AB506" s="11"/>
      <c r="AC506" s="9"/>
      <c r="AD506" s="11"/>
      <c r="AE506" s="11"/>
      <c r="AF506" s="11"/>
      <c r="AG506" s="11"/>
      <c r="AH506" s="11"/>
      <c r="AI506" s="11"/>
      <c r="AJ506" s="11"/>
      <c r="AK506" s="11"/>
      <c r="AL506" s="11"/>
      <c r="AM506" s="11"/>
      <c r="AN506" s="11"/>
      <c r="AO506" s="11"/>
      <c r="AP506" s="11"/>
      <c r="AQ506" s="11"/>
      <c r="AR506" s="9"/>
      <c r="AS506" s="11"/>
      <c r="AT506" s="11"/>
      <c r="AU506" s="11"/>
      <c r="AV506" s="11"/>
      <c r="AW506" s="9"/>
      <c r="AX506" s="11"/>
      <c r="AY506" s="9"/>
      <c r="AZ506" s="11"/>
      <c r="BA506" s="11"/>
      <c r="BB506" s="9"/>
      <c r="BC506" s="11"/>
      <c r="BD506" s="11"/>
      <c r="BE506" s="11"/>
      <c r="BF506" s="11"/>
      <c r="BG506" s="11"/>
      <c r="BH506" s="11"/>
      <c r="BI506" s="11"/>
      <c r="BJ506" s="11"/>
      <c r="BK506" s="11"/>
      <c r="BL506" s="11"/>
      <c r="BM506" s="11"/>
      <c r="BN506" s="11"/>
      <c r="BO506" s="11"/>
      <c r="BP506" s="11"/>
      <c r="BQ506" s="9"/>
      <c r="BR506" s="9"/>
      <c r="BS506" s="11"/>
      <c r="BT506" s="11"/>
      <c r="BU506" s="9"/>
      <c r="BV506" s="9"/>
      <c r="BW506" s="11"/>
      <c r="BX506" s="11"/>
      <c r="BY506" s="11"/>
      <c r="BZ506" s="11"/>
      <c r="CA506" s="11"/>
      <c r="CB506" s="11"/>
      <c r="CC506" s="11"/>
      <c r="CD506" s="11"/>
      <c r="CE506" s="11"/>
      <c r="CF506" s="11"/>
      <c r="CG506" s="11"/>
      <c r="CH506" s="11"/>
      <c r="CI506" s="10"/>
      <c r="CJ506" s="11"/>
      <c r="CK506" s="9"/>
      <c r="CL506" s="9"/>
      <c r="CM506" s="9"/>
    </row>
    <row r="507" spans="1:91" s="4" customFormat="1" x14ac:dyDescent="0.25">
      <c r="A507" s="28">
        <f>COUNTIF($B$6:B507,B507)</f>
        <v>2</v>
      </c>
      <c r="B507" s="24" t="s">
        <v>386</v>
      </c>
      <c r="C507" s="9">
        <v>0</v>
      </c>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row>
    <row r="508" spans="1:91" s="4" customFormat="1" x14ac:dyDescent="0.25">
      <c r="A508" s="28">
        <f>COUNTIF($B$6:B508,B508)</f>
        <v>1</v>
      </c>
      <c r="B508" s="25" t="s">
        <v>454</v>
      </c>
      <c r="C508" s="13">
        <v>-4682882</v>
      </c>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4"/>
      <c r="CM508" s="14"/>
    </row>
    <row r="509" spans="1:91" s="4" customFormat="1" x14ac:dyDescent="0.25">
      <c r="A509" s="28">
        <f>COUNTIF($B$6:B509,B509)</f>
        <v>0</v>
      </c>
      <c r="B509" s="24"/>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row>
    <row r="510" spans="1:91" s="4" customFormat="1" x14ac:dyDescent="0.25">
      <c r="A510" s="28">
        <f>COUNTIF($B$6:B510,B510)</f>
        <v>1</v>
      </c>
      <c r="B510" s="25" t="s">
        <v>455</v>
      </c>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row>
    <row r="511" spans="1:91" s="4" customFormat="1" x14ac:dyDescent="0.25">
      <c r="A511" s="28">
        <f>COUNTIF($B$6:B511,B511)</f>
        <v>1</v>
      </c>
      <c r="B511" s="24" t="s">
        <v>456</v>
      </c>
      <c r="C511" s="11">
        <v>-131101</v>
      </c>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9"/>
      <c r="AP511" s="11"/>
      <c r="AQ511" s="11"/>
      <c r="AR511" s="11"/>
      <c r="AS511" s="11"/>
      <c r="AT511" s="11"/>
      <c r="AU511" s="11"/>
      <c r="AV511" s="11"/>
      <c r="AW511" s="11"/>
      <c r="AX511" s="11"/>
      <c r="AY511" s="9"/>
      <c r="AZ511" s="11"/>
      <c r="BA511" s="11"/>
      <c r="BB511" s="11"/>
      <c r="BC511" s="11"/>
      <c r="BD511" s="11"/>
      <c r="BE511" s="11"/>
      <c r="BF511" s="11"/>
      <c r="BG511" s="11"/>
      <c r="BH511" s="11"/>
      <c r="BI511" s="11"/>
      <c r="BJ511" s="11"/>
      <c r="BK511" s="11"/>
      <c r="BL511" s="11"/>
      <c r="BM511" s="11"/>
      <c r="BN511" s="11"/>
      <c r="BO511" s="9"/>
      <c r="BP511" s="11"/>
      <c r="BQ511" s="11"/>
      <c r="BR511" s="11"/>
      <c r="BS511" s="11"/>
      <c r="BT511" s="11"/>
      <c r="BU511" s="11"/>
      <c r="BV511" s="11"/>
      <c r="BW511" s="11"/>
      <c r="BX511" s="11"/>
      <c r="BY511" s="11"/>
      <c r="BZ511" s="11"/>
      <c r="CA511" s="11"/>
      <c r="CB511" s="11"/>
      <c r="CC511" s="11"/>
      <c r="CD511" s="11"/>
      <c r="CE511" s="11"/>
      <c r="CF511" s="11"/>
      <c r="CG511" s="11"/>
      <c r="CH511" s="11"/>
      <c r="CI511" s="9"/>
      <c r="CJ511" s="11"/>
      <c r="CK511" s="12"/>
      <c r="CL511" s="9"/>
      <c r="CM511" s="9"/>
    </row>
    <row r="512" spans="1:91" s="4" customFormat="1" x14ac:dyDescent="0.25">
      <c r="A512" s="28">
        <f>COUNTIF($B$6:B512,B512)</f>
        <v>1</v>
      </c>
      <c r="B512" s="24" t="s">
        <v>51</v>
      </c>
      <c r="C512" s="11">
        <v>-213532</v>
      </c>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9"/>
      <c r="CM512" s="9"/>
    </row>
    <row r="513" spans="1:91" s="4" customFormat="1" x14ac:dyDescent="0.25">
      <c r="A513" s="28">
        <f>COUNTIF($B$6:B513,B513)</f>
        <v>1</v>
      </c>
      <c r="B513" s="24" t="s">
        <v>457</v>
      </c>
      <c r="C513" s="11">
        <v>-119250</v>
      </c>
      <c r="D513" s="11"/>
      <c r="E513" s="11"/>
      <c r="F513" s="11"/>
      <c r="G513" s="11"/>
      <c r="H513" s="9"/>
      <c r="I513" s="11"/>
      <c r="J513" s="11"/>
      <c r="K513" s="11"/>
      <c r="L513" s="9"/>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9"/>
      <c r="AP513" s="9"/>
      <c r="AQ513" s="11"/>
      <c r="AR513" s="11"/>
      <c r="AS513" s="11"/>
      <c r="AT513" s="11"/>
      <c r="AU513" s="11"/>
      <c r="AV513" s="11"/>
      <c r="AW513" s="11"/>
      <c r="AX513" s="11"/>
      <c r="AY513" s="9"/>
      <c r="AZ513" s="11"/>
      <c r="BA513" s="9"/>
      <c r="BB513" s="11"/>
      <c r="BC513" s="9"/>
      <c r="BD513" s="11"/>
      <c r="BE513" s="11"/>
      <c r="BF513" s="11"/>
      <c r="BG513" s="11"/>
      <c r="BH513" s="9"/>
      <c r="BI513" s="11"/>
      <c r="BJ513" s="11"/>
      <c r="BK513" s="11"/>
      <c r="BL513" s="11"/>
      <c r="BM513" s="11"/>
      <c r="BN513" s="11"/>
      <c r="BO513" s="11"/>
      <c r="BP513" s="11"/>
      <c r="BQ513" s="11"/>
      <c r="BR513" s="12"/>
      <c r="BS513" s="11"/>
      <c r="BT513" s="11"/>
      <c r="BU513" s="11"/>
      <c r="BV513" s="11"/>
      <c r="BW513" s="11"/>
      <c r="BX513" s="11"/>
      <c r="BY513" s="11"/>
      <c r="BZ513" s="11"/>
      <c r="CA513" s="11"/>
      <c r="CB513" s="11"/>
      <c r="CC513" s="11"/>
      <c r="CD513" s="11"/>
      <c r="CE513" s="11"/>
      <c r="CF513" s="11"/>
      <c r="CG513" s="11"/>
      <c r="CH513" s="11"/>
      <c r="CI513" s="11"/>
      <c r="CJ513" s="11"/>
      <c r="CK513" s="11"/>
      <c r="CL513" s="9"/>
      <c r="CM513" s="9"/>
    </row>
    <row r="514" spans="1:91" s="4" customFormat="1" x14ac:dyDescent="0.25">
      <c r="A514" s="28">
        <f>COUNTIF($B$6:B514,B514)</f>
        <v>1</v>
      </c>
      <c r="B514" s="24" t="s">
        <v>458</v>
      </c>
      <c r="C514" s="11">
        <v>-12639</v>
      </c>
      <c r="D514" s="9"/>
      <c r="E514" s="9"/>
      <c r="F514" s="9"/>
      <c r="G514" s="9"/>
      <c r="H514" s="11"/>
      <c r="I514" s="9"/>
      <c r="J514" s="9"/>
      <c r="K514" s="11"/>
      <c r="L514" s="9"/>
      <c r="M514" s="9"/>
      <c r="N514" s="9"/>
      <c r="O514" s="11"/>
      <c r="P514" s="9"/>
      <c r="Q514" s="9"/>
      <c r="R514" s="9"/>
      <c r="S514" s="9"/>
      <c r="T514" s="9"/>
      <c r="U514" s="9"/>
      <c r="V514" s="9"/>
      <c r="W514" s="9"/>
      <c r="X514" s="9"/>
      <c r="Y514" s="9"/>
      <c r="Z514" s="9"/>
      <c r="AA514" s="9"/>
      <c r="AB514" s="9"/>
      <c r="AC514" s="9"/>
      <c r="AD514" s="9"/>
      <c r="AE514" s="9"/>
      <c r="AF514" s="9"/>
      <c r="AG514" s="9"/>
      <c r="AH514" s="9"/>
      <c r="AI514" s="11"/>
      <c r="AJ514" s="9"/>
      <c r="AK514" s="9"/>
      <c r="AL514" s="9"/>
      <c r="AM514" s="9"/>
      <c r="AN514" s="9"/>
      <c r="AO514" s="9"/>
      <c r="AP514" s="9"/>
      <c r="AQ514" s="11"/>
      <c r="AR514" s="9"/>
      <c r="AS514" s="9"/>
      <c r="AT514" s="9"/>
      <c r="AU514" s="9"/>
      <c r="AV514" s="11"/>
      <c r="AW514" s="11"/>
      <c r="AX514" s="11"/>
      <c r="AY514" s="9"/>
      <c r="AZ514" s="9"/>
      <c r="BA514" s="11"/>
      <c r="BB514" s="9"/>
      <c r="BC514" s="9"/>
      <c r="BD514" s="11"/>
      <c r="BE514" s="11"/>
      <c r="BF514" s="11"/>
      <c r="BG514" s="11"/>
      <c r="BH514" s="11"/>
      <c r="BI514" s="11"/>
      <c r="BJ514" s="9"/>
      <c r="BK514" s="9"/>
      <c r="BL514" s="11"/>
      <c r="BM514" s="11"/>
      <c r="BN514" s="11"/>
      <c r="BO514" s="9"/>
      <c r="BP514" s="9"/>
      <c r="BQ514" s="9"/>
      <c r="BR514" s="11"/>
      <c r="BS514" s="9"/>
      <c r="BT514" s="11"/>
      <c r="BU514" s="9"/>
      <c r="BV514" s="9"/>
      <c r="BW514" s="11"/>
      <c r="BX514" s="9"/>
      <c r="BY514" s="11"/>
      <c r="BZ514" s="9"/>
      <c r="CA514" s="9"/>
      <c r="CB514" s="9"/>
      <c r="CC514" s="11"/>
      <c r="CD514" s="9"/>
      <c r="CE514" s="9"/>
      <c r="CF514" s="9"/>
      <c r="CG514" s="11"/>
      <c r="CH514" s="11"/>
      <c r="CI514" s="9"/>
      <c r="CJ514" s="11"/>
      <c r="CK514" s="9"/>
      <c r="CL514" s="9"/>
      <c r="CM514" s="9"/>
    </row>
    <row r="515" spans="1:91" s="4" customFormat="1" x14ac:dyDescent="0.25">
      <c r="A515" s="28">
        <f>COUNTIF($B$6:B515,B515)</f>
        <v>1</v>
      </c>
      <c r="B515" s="24" t="s">
        <v>459</v>
      </c>
      <c r="C515" s="12">
        <v>-821</v>
      </c>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11"/>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11"/>
      <c r="CD515" s="9"/>
      <c r="CE515" s="9"/>
      <c r="CF515" s="9"/>
      <c r="CG515" s="9"/>
      <c r="CH515" s="9"/>
      <c r="CI515" s="9"/>
      <c r="CJ515" s="9"/>
      <c r="CK515" s="9"/>
      <c r="CL515" s="9"/>
      <c r="CM515" s="9"/>
    </row>
    <row r="516" spans="1:91" s="4" customFormat="1" x14ac:dyDescent="0.25">
      <c r="A516" s="28">
        <f>COUNTIF($B$6:B516,B516)</f>
        <v>1</v>
      </c>
      <c r="B516" s="24" t="s">
        <v>460</v>
      </c>
      <c r="C516" s="11">
        <v>-35396</v>
      </c>
      <c r="D516" s="11"/>
      <c r="E516" s="9"/>
      <c r="F516" s="9"/>
      <c r="G516" s="9"/>
      <c r="H516" s="11"/>
      <c r="I516" s="9"/>
      <c r="J516" s="9"/>
      <c r="K516" s="11"/>
      <c r="L516" s="9"/>
      <c r="M516" s="9"/>
      <c r="N516" s="9"/>
      <c r="O516" s="11"/>
      <c r="P516" s="9"/>
      <c r="Q516" s="9"/>
      <c r="R516" s="9"/>
      <c r="S516" s="9"/>
      <c r="T516" s="9"/>
      <c r="U516" s="9"/>
      <c r="V516" s="9"/>
      <c r="W516" s="9"/>
      <c r="X516" s="9"/>
      <c r="Y516" s="9"/>
      <c r="Z516" s="9"/>
      <c r="AA516" s="9"/>
      <c r="AB516" s="9"/>
      <c r="AC516" s="9"/>
      <c r="AD516" s="9"/>
      <c r="AE516" s="9"/>
      <c r="AF516" s="9"/>
      <c r="AG516" s="11"/>
      <c r="AH516" s="11"/>
      <c r="AI516" s="11"/>
      <c r="AJ516" s="9"/>
      <c r="AK516" s="9"/>
      <c r="AL516" s="9"/>
      <c r="AM516" s="9"/>
      <c r="AN516" s="9"/>
      <c r="AO516" s="9"/>
      <c r="AP516" s="9"/>
      <c r="AQ516" s="11"/>
      <c r="AR516" s="9"/>
      <c r="AS516" s="11"/>
      <c r="AT516" s="11"/>
      <c r="AU516" s="11"/>
      <c r="AV516" s="11"/>
      <c r="AW516" s="11"/>
      <c r="AX516" s="11"/>
      <c r="AY516" s="9"/>
      <c r="AZ516" s="11"/>
      <c r="BA516" s="9"/>
      <c r="BB516" s="9"/>
      <c r="BC516" s="9"/>
      <c r="BD516" s="11"/>
      <c r="BE516" s="11"/>
      <c r="BF516" s="9"/>
      <c r="BG516" s="11"/>
      <c r="BH516" s="11"/>
      <c r="BI516" s="11"/>
      <c r="BJ516" s="9"/>
      <c r="BK516" s="9"/>
      <c r="BL516" s="9"/>
      <c r="BM516" s="11"/>
      <c r="BN516" s="9"/>
      <c r="BO516" s="9"/>
      <c r="BP516" s="9"/>
      <c r="BQ516" s="11"/>
      <c r="BR516" s="11"/>
      <c r="BS516" s="9"/>
      <c r="BT516" s="11"/>
      <c r="BU516" s="11"/>
      <c r="BV516" s="9"/>
      <c r="BW516" s="11"/>
      <c r="BX516" s="11"/>
      <c r="BY516" s="11"/>
      <c r="BZ516" s="11"/>
      <c r="CA516" s="9"/>
      <c r="CB516" s="9"/>
      <c r="CC516" s="11"/>
      <c r="CD516" s="9"/>
      <c r="CE516" s="11"/>
      <c r="CF516" s="9"/>
      <c r="CG516" s="11"/>
      <c r="CH516" s="11"/>
      <c r="CI516" s="9"/>
      <c r="CJ516" s="11"/>
      <c r="CK516" s="11"/>
      <c r="CL516" s="9"/>
      <c r="CM516" s="9"/>
    </row>
    <row r="517" spans="1:91" s="4" customFormat="1" x14ac:dyDescent="0.25">
      <c r="A517" s="28">
        <f>COUNTIF($B$6:B517,B517)</f>
        <v>1</v>
      </c>
      <c r="B517" s="24" t="s">
        <v>461</v>
      </c>
      <c r="C517" s="12">
        <v>-46</v>
      </c>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11"/>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row>
    <row r="518" spans="1:91" s="4" customFormat="1" ht="30" x14ac:dyDescent="0.25">
      <c r="A518" s="28">
        <f>COUNTIF($B$6:B518,B518)</f>
        <v>1</v>
      </c>
      <c r="B518" s="24" t="s">
        <v>462</v>
      </c>
      <c r="C518" s="11">
        <v>-85890</v>
      </c>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9"/>
      <c r="AF518" s="11"/>
      <c r="AG518" s="11"/>
      <c r="AH518" s="11"/>
      <c r="AI518" s="11"/>
      <c r="AJ518" s="9"/>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9"/>
      <c r="CM518" s="9"/>
    </row>
    <row r="519" spans="1:91" s="4" customFormat="1" x14ac:dyDescent="0.25">
      <c r="A519" s="28">
        <f>COUNTIF($B$6:B519,B519)</f>
        <v>1</v>
      </c>
      <c r="B519" s="24" t="s">
        <v>463</v>
      </c>
      <c r="C519" s="11">
        <v>-12554</v>
      </c>
      <c r="D519" s="11"/>
      <c r="E519" s="11"/>
      <c r="F519" s="9"/>
      <c r="G519" s="11"/>
      <c r="H519" s="11"/>
      <c r="I519" s="9"/>
      <c r="J519" s="11"/>
      <c r="K519" s="11"/>
      <c r="L519" s="11"/>
      <c r="M519" s="11"/>
      <c r="N519" s="9"/>
      <c r="O519" s="9"/>
      <c r="P519" s="11"/>
      <c r="Q519" s="9"/>
      <c r="R519" s="9"/>
      <c r="S519" s="11"/>
      <c r="T519" s="9"/>
      <c r="U519" s="9"/>
      <c r="V519" s="11"/>
      <c r="W519" s="11"/>
      <c r="X519" s="11"/>
      <c r="Y519" s="11"/>
      <c r="Z519" s="9"/>
      <c r="AA519" s="11"/>
      <c r="AB519" s="11"/>
      <c r="AC519" s="11"/>
      <c r="AD519" s="9"/>
      <c r="AE519" s="9"/>
      <c r="AF519" s="9"/>
      <c r="AG519" s="11"/>
      <c r="AH519" s="11"/>
      <c r="AI519" s="11"/>
      <c r="AJ519" s="9"/>
      <c r="AK519" s="9"/>
      <c r="AL519" s="11"/>
      <c r="AM519" s="11"/>
      <c r="AN519" s="12"/>
      <c r="AO519" s="9"/>
      <c r="AP519" s="11"/>
      <c r="AQ519" s="11"/>
      <c r="AR519" s="11"/>
      <c r="AS519" s="11"/>
      <c r="AT519" s="9"/>
      <c r="AU519" s="11"/>
      <c r="AV519" s="11"/>
      <c r="AW519" s="9"/>
      <c r="AX519" s="11"/>
      <c r="AY519" s="9"/>
      <c r="AZ519" s="11"/>
      <c r="BA519" s="11"/>
      <c r="BB519" s="11"/>
      <c r="BC519" s="11"/>
      <c r="BD519" s="9"/>
      <c r="BE519" s="11"/>
      <c r="BF519" s="9"/>
      <c r="BG519" s="11"/>
      <c r="BH519" s="11"/>
      <c r="BI519" s="11"/>
      <c r="BJ519" s="9"/>
      <c r="BK519" s="11"/>
      <c r="BL519" s="11"/>
      <c r="BM519" s="11"/>
      <c r="BN519" s="11"/>
      <c r="BO519" s="11"/>
      <c r="BP519" s="11"/>
      <c r="BQ519" s="9"/>
      <c r="BR519" s="9"/>
      <c r="BS519" s="11"/>
      <c r="BT519" s="11"/>
      <c r="BU519" s="11"/>
      <c r="BV519" s="9"/>
      <c r="BW519" s="9"/>
      <c r="BX519" s="11"/>
      <c r="BY519" s="11"/>
      <c r="BZ519" s="11"/>
      <c r="CA519" s="11"/>
      <c r="CB519" s="9"/>
      <c r="CC519" s="11"/>
      <c r="CD519" s="11"/>
      <c r="CE519" s="11"/>
      <c r="CF519" s="9"/>
      <c r="CG519" s="11"/>
      <c r="CH519" s="11"/>
      <c r="CI519" s="11"/>
      <c r="CJ519" s="11"/>
      <c r="CK519" s="11"/>
      <c r="CL519" s="9"/>
      <c r="CM519" s="9"/>
    </row>
    <row r="520" spans="1:91" s="4" customFormat="1" x14ac:dyDescent="0.25">
      <c r="A520" s="28">
        <f>COUNTIF($B$6:B520,B520)</f>
        <v>1</v>
      </c>
      <c r="B520" s="24" t="s">
        <v>464</v>
      </c>
      <c r="C520" s="11">
        <v>-154296</v>
      </c>
      <c r="D520" s="11"/>
      <c r="E520" s="11"/>
      <c r="F520" s="11"/>
      <c r="G520" s="11"/>
      <c r="H520" s="11"/>
      <c r="I520" s="11"/>
      <c r="J520" s="11"/>
      <c r="K520" s="11"/>
      <c r="L520" s="11"/>
      <c r="M520" s="11"/>
      <c r="N520" s="12"/>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9"/>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0"/>
      <c r="CJ520" s="11"/>
      <c r="CK520" s="11"/>
      <c r="CL520" s="9"/>
      <c r="CM520" s="9"/>
    </row>
    <row r="521" spans="1:91" s="4" customFormat="1" x14ac:dyDescent="0.25">
      <c r="A521" s="28">
        <f>COUNTIF($B$6:B521,B521)</f>
        <v>1</v>
      </c>
      <c r="B521" s="24" t="s">
        <v>465</v>
      </c>
      <c r="C521" s="11">
        <v>-99041</v>
      </c>
      <c r="D521" s="11"/>
      <c r="E521" s="11"/>
      <c r="F521" s="11"/>
      <c r="G521" s="11"/>
      <c r="H521" s="11"/>
      <c r="I521" s="11"/>
      <c r="J521" s="11"/>
      <c r="K521" s="11"/>
      <c r="L521" s="11"/>
      <c r="M521" s="11"/>
      <c r="N521" s="11"/>
      <c r="O521" s="11"/>
      <c r="P521" s="11"/>
      <c r="Q521" s="9"/>
      <c r="R521" s="9"/>
      <c r="S521" s="11"/>
      <c r="T521" s="11"/>
      <c r="U521" s="11"/>
      <c r="V521" s="11"/>
      <c r="W521" s="11"/>
      <c r="X521" s="11"/>
      <c r="Y521" s="11"/>
      <c r="Z521" s="11"/>
      <c r="AA521" s="11"/>
      <c r="AB521" s="11"/>
      <c r="AC521" s="11"/>
      <c r="AD521" s="11"/>
      <c r="AE521" s="11"/>
      <c r="AF521" s="11"/>
      <c r="AG521" s="11"/>
      <c r="AH521" s="11"/>
      <c r="AI521" s="11"/>
      <c r="AJ521" s="11"/>
      <c r="AK521" s="12"/>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9"/>
      <c r="BK521" s="9"/>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9"/>
      <c r="CM521" s="9"/>
    </row>
    <row r="522" spans="1:91" s="4" customFormat="1" x14ac:dyDescent="0.25">
      <c r="A522" s="28">
        <f>COUNTIF($B$6:B522,B522)</f>
        <v>1</v>
      </c>
      <c r="B522" s="24" t="s">
        <v>466</v>
      </c>
      <c r="C522" s="11">
        <v>-24976</v>
      </c>
      <c r="D522" s="11"/>
      <c r="E522" s="11"/>
      <c r="F522" s="9"/>
      <c r="G522" s="9"/>
      <c r="H522" s="11"/>
      <c r="I522" s="11"/>
      <c r="J522" s="11"/>
      <c r="K522" s="11"/>
      <c r="L522" s="11"/>
      <c r="M522" s="11"/>
      <c r="N522" s="12"/>
      <c r="O522" s="11"/>
      <c r="P522" s="11"/>
      <c r="Q522" s="11"/>
      <c r="R522" s="11"/>
      <c r="S522" s="11"/>
      <c r="T522" s="11"/>
      <c r="U522" s="11"/>
      <c r="V522" s="12"/>
      <c r="W522" s="11"/>
      <c r="X522" s="11"/>
      <c r="Y522" s="9"/>
      <c r="Z522" s="11"/>
      <c r="AA522" s="11"/>
      <c r="AB522" s="11"/>
      <c r="AC522" s="11"/>
      <c r="AD522" s="11"/>
      <c r="AE522" s="11"/>
      <c r="AF522" s="11"/>
      <c r="AG522" s="11"/>
      <c r="AH522" s="11"/>
      <c r="AI522" s="11"/>
      <c r="AJ522" s="11"/>
      <c r="AK522" s="11"/>
      <c r="AL522" s="9"/>
      <c r="AM522" s="11"/>
      <c r="AN522" s="11"/>
      <c r="AO522" s="11"/>
      <c r="AP522" s="11"/>
      <c r="AQ522" s="11"/>
      <c r="AR522" s="11"/>
      <c r="AS522" s="12"/>
      <c r="AT522" s="11"/>
      <c r="AU522" s="11"/>
      <c r="AV522" s="11"/>
      <c r="AW522" s="11"/>
      <c r="AX522" s="11"/>
      <c r="AY522" s="11"/>
      <c r="AZ522" s="11"/>
      <c r="BA522" s="11"/>
      <c r="BB522" s="11"/>
      <c r="BC522" s="11"/>
      <c r="BD522" s="11"/>
      <c r="BE522" s="11"/>
      <c r="BF522" s="11"/>
      <c r="BG522" s="11"/>
      <c r="BH522" s="11"/>
      <c r="BI522" s="11"/>
      <c r="BJ522" s="11"/>
      <c r="BK522" s="11"/>
      <c r="BL522" s="9"/>
      <c r="BM522" s="12"/>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9"/>
      <c r="CK522" s="11"/>
      <c r="CL522" s="9"/>
      <c r="CM522" s="9"/>
    </row>
    <row r="523" spans="1:91" s="4" customFormat="1" x14ac:dyDescent="0.25">
      <c r="A523" s="28">
        <f>COUNTIF($B$6:B523,B523)</f>
        <v>2</v>
      </c>
      <c r="B523" s="24" t="s">
        <v>10</v>
      </c>
      <c r="C523" s="11">
        <v>-25880</v>
      </c>
      <c r="D523" s="11"/>
      <c r="E523" s="11"/>
      <c r="F523" s="11"/>
      <c r="G523" s="11"/>
      <c r="H523" s="11"/>
      <c r="I523" s="9"/>
      <c r="J523" s="11"/>
      <c r="K523" s="11"/>
      <c r="L523" s="11"/>
      <c r="M523" s="11"/>
      <c r="N523" s="9"/>
      <c r="O523" s="11"/>
      <c r="P523" s="11"/>
      <c r="Q523" s="11"/>
      <c r="R523" s="9"/>
      <c r="S523" s="11"/>
      <c r="T523" s="11"/>
      <c r="U523" s="11"/>
      <c r="V523" s="11"/>
      <c r="W523" s="11"/>
      <c r="X523" s="11"/>
      <c r="Y523" s="11"/>
      <c r="Z523" s="11"/>
      <c r="AA523" s="11"/>
      <c r="AB523" s="11"/>
      <c r="AC523" s="11"/>
      <c r="AD523" s="11"/>
      <c r="AE523" s="11"/>
      <c r="AF523" s="11"/>
      <c r="AG523" s="11"/>
      <c r="AH523" s="11"/>
      <c r="AI523" s="11"/>
      <c r="AJ523" s="11"/>
      <c r="AK523" s="11"/>
      <c r="AL523" s="11"/>
      <c r="AM523" s="11"/>
      <c r="AN523" s="9"/>
      <c r="AO523" s="11"/>
      <c r="AP523" s="11"/>
      <c r="AQ523" s="11"/>
      <c r="AR523" s="11"/>
      <c r="AS523" s="11"/>
      <c r="AT523" s="11"/>
      <c r="AU523" s="11"/>
      <c r="AV523" s="11"/>
      <c r="AW523" s="11"/>
      <c r="AX523" s="11"/>
      <c r="AY523" s="9"/>
      <c r="AZ523" s="9"/>
      <c r="BA523" s="11"/>
      <c r="BB523" s="9"/>
      <c r="BC523" s="11"/>
      <c r="BD523" s="11"/>
      <c r="BE523" s="11"/>
      <c r="BF523" s="11"/>
      <c r="BG523" s="11"/>
      <c r="BH523" s="11"/>
      <c r="BI523" s="10"/>
      <c r="BJ523" s="10"/>
      <c r="BK523" s="11"/>
      <c r="BL523" s="11"/>
      <c r="BM523" s="11"/>
      <c r="BN523" s="11"/>
      <c r="BO523" s="11"/>
      <c r="BP523" s="11"/>
      <c r="BQ523" s="11"/>
      <c r="BR523" s="11"/>
      <c r="BS523" s="11"/>
      <c r="BT523" s="11"/>
      <c r="BU523" s="11"/>
      <c r="BV523" s="11"/>
      <c r="BW523" s="11"/>
      <c r="BX523" s="11"/>
      <c r="BY523" s="9"/>
      <c r="BZ523" s="11"/>
      <c r="CA523" s="11"/>
      <c r="CB523" s="9"/>
      <c r="CC523" s="11"/>
      <c r="CD523" s="11"/>
      <c r="CE523" s="11"/>
      <c r="CF523" s="11"/>
      <c r="CG523" s="11"/>
      <c r="CH523" s="11"/>
      <c r="CI523" s="10"/>
      <c r="CJ523" s="9"/>
      <c r="CK523" s="11"/>
      <c r="CL523" s="9"/>
      <c r="CM523" s="9"/>
    </row>
    <row r="524" spans="1:91" s="4" customFormat="1" x14ac:dyDescent="0.25">
      <c r="A524" s="28">
        <f>COUNTIF($B$6:B524,B524)</f>
        <v>2</v>
      </c>
      <c r="B524" s="24" t="s">
        <v>11</v>
      </c>
      <c r="C524" s="11">
        <v>-665757</v>
      </c>
      <c r="D524" s="11"/>
      <c r="E524" s="11"/>
      <c r="F524" s="11"/>
      <c r="G524" s="11"/>
      <c r="H524" s="11"/>
      <c r="I524" s="11"/>
      <c r="J524" s="11"/>
      <c r="K524" s="11"/>
      <c r="L524" s="11"/>
      <c r="M524" s="11"/>
      <c r="N524" s="11"/>
      <c r="O524" s="11"/>
      <c r="P524" s="11"/>
      <c r="Q524" s="11"/>
      <c r="R524" s="9"/>
      <c r="S524" s="11"/>
      <c r="T524" s="11"/>
      <c r="U524" s="11"/>
      <c r="V524" s="11"/>
      <c r="W524" s="11"/>
      <c r="X524" s="11"/>
      <c r="Y524" s="11"/>
      <c r="Z524" s="11"/>
      <c r="AA524" s="11"/>
      <c r="AB524" s="11"/>
      <c r="AC524" s="11"/>
      <c r="AD524" s="11"/>
      <c r="AE524" s="11"/>
      <c r="AF524" s="11"/>
      <c r="AG524" s="11"/>
      <c r="AH524" s="11"/>
      <c r="AI524" s="11"/>
      <c r="AJ524" s="9"/>
      <c r="AK524" s="9"/>
      <c r="AL524" s="11"/>
      <c r="AM524" s="11"/>
      <c r="AN524" s="9"/>
      <c r="AO524" s="9"/>
      <c r="AP524" s="9"/>
      <c r="AQ524" s="11"/>
      <c r="AR524" s="11"/>
      <c r="AS524" s="9"/>
      <c r="AT524" s="11"/>
      <c r="AU524" s="11"/>
      <c r="AV524" s="11"/>
      <c r="AW524" s="9"/>
      <c r="AX524" s="11"/>
      <c r="AY524" s="11"/>
      <c r="AZ524" s="11"/>
      <c r="BA524" s="11"/>
      <c r="BB524" s="11"/>
      <c r="BC524" s="9"/>
      <c r="BD524" s="11"/>
      <c r="BE524" s="11"/>
      <c r="BF524" s="11"/>
      <c r="BG524" s="11"/>
      <c r="BH524" s="9"/>
      <c r="BI524" s="11"/>
      <c r="BJ524" s="9"/>
      <c r="BK524" s="12"/>
      <c r="BL524" s="11"/>
      <c r="BM524" s="11"/>
      <c r="BN524" s="11"/>
      <c r="BO524" s="11"/>
      <c r="BP524" s="11"/>
      <c r="BQ524" s="9"/>
      <c r="BR524" s="9"/>
      <c r="BS524" s="11"/>
      <c r="BT524" s="11"/>
      <c r="BU524" s="9"/>
      <c r="BV524" s="11"/>
      <c r="BW524" s="11"/>
      <c r="BX524" s="11"/>
      <c r="BY524" s="11"/>
      <c r="BZ524" s="11"/>
      <c r="CA524" s="11"/>
      <c r="CB524" s="11"/>
      <c r="CC524" s="11"/>
      <c r="CD524" s="11"/>
      <c r="CE524" s="11"/>
      <c r="CF524" s="9"/>
      <c r="CG524" s="11"/>
      <c r="CH524" s="11"/>
      <c r="CI524" s="11"/>
      <c r="CJ524" s="11"/>
      <c r="CK524" s="11"/>
      <c r="CL524" s="9"/>
      <c r="CM524" s="9"/>
    </row>
    <row r="525" spans="1:91" s="4" customFormat="1" x14ac:dyDescent="0.25">
      <c r="A525" s="28">
        <f>COUNTIF($B$6:B525,B525)</f>
        <v>1</v>
      </c>
      <c r="B525" s="24" t="s">
        <v>467</v>
      </c>
      <c r="C525" s="11">
        <v>-48965</v>
      </c>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9"/>
      <c r="AK525" s="11"/>
      <c r="AL525" s="11"/>
      <c r="AM525" s="11"/>
      <c r="AN525" s="11"/>
      <c r="AO525" s="11"/>
      <c r="AP525" s="11"/>
      <c r="AQ525" s="11"/>
      <c r="AR525" s="11"/>
      <c r="AS525" s="11"/>
      <c r="AT525" s="11"/>
      <c r="AU525" s="11"/>
      <c r="AV525" s="11"/>
      <c r="AW525" s="11"/>
      <c r="AX525" s="11"/>
      <c r="AY525" s="9"/>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9"/>
      <c r="BW525" s="9"/>
      <c r="BX525" s="11"/>
      <c r="BY525" s="11"/>
      <c r="BZ525" s="11"/>
      <c r="CA525" s="11"/>
      <c r="CB525" s="11"/>
      <c r="CC525" s="11"/>
      <c r="CD525" s="11"/>
      <c r="CE525" s="9"/>
      <c r="CF525" s="11"/>
      <c r="CG525" s="11"/>
      <c r="CH525" s="11"/>
      <c r="CI525" s="11"/>
      <c r="CJ525" s="11"/>
      <c r="CK525" s="11"/>
      <c r="CL525" s="9"/>
      <c r="CM525" s="9"/>
    </row>
    <row r="526" spans="1:91" s="4" customFormat="1" x14ac:dyDescent="0.25">
      <c r="A526" s="28">
        <f>COUNTIF($B$6:B526,B526)</f>
        <v>1</v>
      </c>
      <c r="B526" s="24" t="s">
        <v>468</v>
      </c>
      <c r="C526" s="11">
        <v>-101400</v>
      </c>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9"/>
      <c r="CM526" s="9"/>
    </row>
    <row r="527" spans="1:91" s="4" customFormat="1" x14ac:dyDescent="0.25">
      <c r="A527" s="28">
        <f>COUNTIF($B$6:B527,B527)</f>
        <v>2</v>
      </c>
      <c r="B527" s="24" t="s">
        <v>13</v>
      </c>
      <c r="C527" s="11">
        <v>-169636</v>
      </c>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9"/>
      <c r="CM527" s="9"/>
    </row>
    <row r="528" spans="1:91" s="4" customFormat="1" x14ac:dyDescent="0.25">
      <c r="A528" s="28">
        <f>COUNTIF($B$6:B528,B528)</f>
        <v>1</v>
      </c>
      <c r="B528" s="24" t="s">
        <v>469</v>
      </c>
      <c r="C528" s="11">
        <v>-79716</v>
      </c>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9"/>
      <c r="CM528" s="9"/>
    </row>
    <row r="529" spans="1:91" s="4" customFormat="1" ht="30" x14ac:dyDescent="0.25">
      <c r="A529" s="28">
        <f>COUNTIF($B$6:B529,B529)</f>
        <v>1</v>
      </c>
      <c r="B529" s="25" t="s">
        <v>470</v>
      </c>
      <c r="C529" s="13">
        <v>-1980898</v>
      </c>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4"/>
      <c r="CM529" s="14"/>
    </row>
    <row r="530" spans="1:91" s="4" customFormat="1" x14ac:dyDescent="0.25">
      <c r="A530" s="28">
        <f>COUNTIF($B$6:B530,B530)</f>
        <v>0</v>
      </c>
      <c r="B530" s="24"/>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row>
    <row r="531" spans="1:91" s="4" customFormat="1" ht="30" x14ac:dyDescent="0.25">
      <c r="A531" s="28">
        <f>COUNTIF($B$6:B531,B531)</f>
        <v>1</v>
      </c>
      <c r="B531" s="24" t="s">
        <v>471</v>
      </c>
      <c r="C531" s="11">
        <v>-280414</v>
      </c>
      <c r="D531" s="11"/>
      <c r="E531" s="11"/>
      <c r="F531" s="11"/>
      <c r="G531" s="11"/>
      <c r="H531" s="11"/>
      <c r="I531" s="11"/>
      <c r="J531" s="11"/>
      <c r="K531" s="11"/>
      <c r="L531" s="9"/>
      <c r="M531" s="11"/>
      <c r="N531" s="11"/>
      <c r="O531" s="11"/>
      <c r="P531" s="11"/>
      <c r="Q531" s="11"/>
      <c r="R531" s="11"/>
      <c r="S531" s="11"/>
      <c r="T531" s="11"/>
      <c r="U531" s="11"/>
      <c r="V531" s="11"/>
      <c r="W531" s="9"/>
      <c r="X531" s="11"/>
      <c r="Y531" s="11"/>
      <c r="Z531" s="11"/>
      <c r="AA531" s="11"/>
      <c r="AB531" s="11"/>
      <c r="AC531" s="11"/>
      <c r="AD531" s="11"/>
      <c r="AE531" s="11"/>
      <c r="AF531" s="11"/>
      <c r="AG531" s="11"/>
      <c r="AH531" s="9"/>
      <c r="AI531" s="9"/>
      <c r="AJ531" s="9"/>
      <c r="AK531" s="9"/>
      <c r="AL531" s="11"/>
      <c r="AM531" s="11"/>
      <c r="AN531" s="11"/>
      <c r="AO531" s="11"/>
      <c r="AP531" s="11"/>
      <c r="AQ531" s="11"/>
      <c r="AR531" s="11"/>
      <c r="AS531" s="11"/>
      <c r="AT531" s="11"/>
      <c r="AU531" s="11"/>
      <c r="AV531" s="11"/>
      <c r="AW531" s="11"/>
      <c r="AX531" s="11"/>
      <c r="AY531" s="11"/>
      <c r="AZ531" s="11"/>
      <c r="BA531" s="11"/>
      <c r="BB531" s="9"/>
      <c r="BC531" s="11"/>
      <c r="BD531" s="11"/>
      <c r="BE531" s="11"/>
      <c r="BF531" s="11"/>
      <c r="BG531" s="11"/>
      <c r="BH531" s="11"/>
      <c r="BI531" s="11"/>
      <c r="BJ531" s="11"/>
      <c r="BK531" s="9"/>
      <c r="BL531" s="11"/>
      <c r="BM531" s="11"/>
      <c r="BN531" s="11"/>
      <c r="BO531" s="11"/>
      <c r="BP531" s="11"/>
      <c r="BQ531" s="11"/>
      <c r="BR531" s="11"/>
      <c r="BS531" s="11"/>
      <c r="BT531" s="11"/>
      <c r="BU531" s="11"/>
      <c r="BV531" s="11"/>
      <c r="BW531" s="9"/>
      <c r="BX531" s="9"/>
      <c r="BY531" s="11"/>
      <c r="BZ531" s="11"/>
      <c r="CA531" s="11"/>
      <c r="CB531" s="11"/>
      <c r="CC531" s="11"/>
      <c r="CD531" s="11"/>
      <c r="CE531" s="9"/>
      <c r="CF531" s="11"/>
      <c r="CG531" s="11"/>
      <c r="CH531" s="11"/>
      <c r="CI531" s="11"/>
      <c r="CJ531" s="11"/>
      <c r="CK531" s="11"/>
      <c r="CL531" s="9"/>
      <c r="CM531" s="9"/>
    </row>
    <row r="532" spans="1:91" s="4" customFormat="1" x14ac:dyDescent="0.25">
      <c r="A532" s="28">
        <f>COUNTIF($B$6:B532,B532)</f>
        <v>1</v>
      </c>
      <c r="B532" s="24" t="s">
        <v>472</v>
      </c>
      <c r="C532" s="11">
        <v>-3051</v>
      </c>
      <c r="D532" s="11"/>
      <c r="E532" s="9"/>
      <c r="F532" s="11"/>
      <c r="G532" s="11"/>
      <c r="H532" s="9"/>
      <c r="I532" s="9"/>
      <c r="J532" s="11"/>
      <c r="K532" s="9"/>
      <c r="L532" s="9"/>
      <c r="M532" s="11"/>
      <c r="N532" s="9"/>
      <c r="O532" s="9"/>
      <c r="P532" s="9"/>
      <c r="Q532" s="9"/>
      <c r="R532" s="9"/>
      <c r="S532" s="9"/>
      <c r="T532" s="9"/>
      <c r="U532" s="9"/>
      <c r="V532" s="9"/>
      <c r="W532" s="9"/>
      <c r="X532" s="9"/>
      <c r="Y532" s="9"/>
      <c r="Z532" s="9"/>
      <c r="AA532" s="11"/>
      <c r="AB532" s="9"/>
      <c r="AC532" s="9"/>
      <c r="AD532" s="9"/>
      <c r="AE532" s="9"/>
      <c r="AF532" s="9"/>
      <c r="AG532" s="9"/>
      <c r="AH532" s="9"/>
      <c r="AI532" s="9"/>
      <c r="AJ532" s="9"/>
      <c r="AK532" s="9"/>
      <c r="AL532" s="11"/>
      <c r="AM532" s="11"/>
      <c r="AN532" s="9"/>
      <c r="AO532" s="9"/>
      <c r="AP532" s="9"/>
      <c r="AQ532" s="11"/>
      <c r="AR532" s="9"/>
      <c r="AS532" s="9"/>
      <c r="AT532" s="9"/>
      <c r="AU532" s="9"/>
      <c r="AV532" s="9"/>
      <c r="AW532" s="9"/>
      <c r="AX532" s="9"/>
      <c r="AY532" s="9"/>
      <c r="AZ532" s="9"/>
      <c r="BA532" s="9"/>
      <c r="BB532" s="9"/>
      <c r="BC532" s="9"/>
      <c r="BD532" s="9"/>
      <c r="BE532" s="9"/>
      <c r="BF532" s="9"/>
      <c r="BG532" s="11"/>
      <c r="BH532" s="11"/>
      <c r="BI532" s="9"/>
      <c r="BJ532" s="9"/>
      <c r="BK532" s="9"/>
      <c r="BL532" s="9"/>
      <c r="BM532" s="11"/>
      <c r="BN532" s="11"/>
      <c r="BO532" s="9"/>
      <c r="BP532" s="11"/>
      <c r="BQ532" s="11"/>
      <c r="BR532" s="11"/>
      <c r="BS532" s="9"/>
      <c r="BT532" s="11"/>
      <c r="BU532" s="11"/>
      <c r="BV532" s="9"/>
      <c r="BW532" s="11"/>
      <c r="BX532" s="9"/>
      <c r="BY532" s="9"/>
      <c r="BZ532" s="11"/>
      <c r="CA532" s="9"/>
      <c r="CB532" s="11"/>
      <c r="CC532" s="9"/>
      <c r="CD532" s="9"/>
      <c r="CE532" s="9"/>
      <c r="CF532" s="9"/>
      <c r="CG532" s="9"/>
      <c r="CH532" s="9"/>
      <c r="CI532" s="9"/>
      <c r="CJ532" s="9"/>
      <c r="CK532" s="12"/>
      <c r="CL532" s="9"/>
      <c r="CM532" s="9"/>
    </row>
    <row r="533" spans="1:91" s="4" customFormat="1" x14ac:dyDescent="0.25">
      <c r="A533" s="28">
        <f>COUNTIF($B$6:B533,B533)</f>
        <v>1</v>
      </c>
      <c r="B533" s="24" t="s">
        <v>473</v>
      </c>
      <c r="C533" s="11">
        <v>-218778</v>
      </c>
      <c r="D533" s="11"/>
      <c r="E533" s="11"/>
      <c r="F533" s="11"/>
      <c r="G533" s="11"/>
      <c r="H533" s="11"/>
      <c r="I533" s="11"/>
      <c r="J533" s="11"/>
      <c r="K533" s="11"/>
      <c r="L533" s="11"/>
      <c r="M533" s="11"/>
      <c r="N533" s="9"/>
      <c r="O533" s="11"/>
      <c r="P533" s="11"/>
      <c r="Q533" s="11"/>
      <c r="R533" s="11"/>
      <c r="S533" s="11"/>
      <c r="T533" s="11"/>
      <c r="U533" s="11"/>
      <c r="V533" s="11"/>
      <c r="W533" s="11"/>
      <c r="X533" s="11"/>
      <c r="Y533" s="11"/>
      <c r="Z533" s="11"/>
      <c r="AA533" s="11"/>
      <c r="AB533" s="11"/>
      <c r="AC533" s="11"/>
      <c r="AD533" s="11"/>
      <c r="AE533" s="11"/>
      <c r="AF533" s="11"/>
      <c r="AG533" s="11"/>
      <c r="AH533" s="9"/>
      <c r="AI533" s="11"/>
      <c r="AJ533" s="11"/>
      <c r="AK533" s="11"/>
      <c r="AL533" s="11"/>
      <c r="AM533" s="11"/>
      <c r="AN533" s="11"/>
      <c r="AO533" s="9"/>
      <c r="AP533" s="11"/>
      <c r="AQ533" s="11"/>
      <c r="AR533" s="11"/>
      <c r="AS533" s="11"/>
      <c r="AT533" s="11"/>
      <c r="AU533" s="11"/>
      <c r="AV533" s="11"/>
      <c r="AW533" s="11"/>
      <c r="AX533" s="11"/>
      <c r="AY533" s="9"/>
      <c r="AZ533" s="11"/>
      <c r="BA533" s="11"/>
      <c r="BB533" s="9"/>
      <c r="BC533" s="11"/>
      <c r="BD533" s="11"/>
      <c r="BE533" s="11"/>
      <c r="BF533" s="11"/>
      <c r="BG533" s="11"/>
      <c r="BH533" s="11"/>
      <c r="BI533" s="11"/>
      <c r="BJ533" s="11"/>
      <c r="BK533" s="11"/>
      <c r="BL533" s="11"/>
      <c r="BM533" s="11"/>
      <c r="BN533" s="11"/>
      <c r="BO533" s="11"/>
      <c r="BP533" s="11"/>
      <c r="BQ533" s="11"/>
      <c r="BR533" s="11"/>
      <c r="BS533" s="11"/>
      <c r="BT533" s="11"/>
      <c r="BU533" s="11"/>
      <c r="BV533" s="9"/>
      <c r="BW533" s="11"/>
      <c r="BX533" s="9"/>
      <c r="BY533" s="11"/>
      <c r="BZ533" s="11"/>
      <c r="CA533" s="11"/>
      <c r="CB533" s="11"/>
      <c r="CC533" s="11"/>
      <c r="CD533" s="11"/>
      <c r="CE533" s="11"/>
      <c r="CF533" s="11"/>
      <c r="CG533" s="11"/>
      <c r="CH533" s="11"/>
      <c r="CI533" s="11"/>
      <c r="CJ533" s="11"/>
      <c r="CK533" s="11"/>
      <c r="CL533" s="9"/>
      <c r="CM533" s="9"/>
    </row>
    <row r="534" spans="1:91" s="4" customFormat="1" x14ac:dyDescent="0.25">
      <c r="A534" s="28">
        <f>COUNTIF($B$6:B534,B534)</f>
        <v>1</v>
      </c>
      <c r="B534" s="24" t="s">
        <v>474</v>
      </c>
      <c r="C534" s="11">
        <v>-144121</v>
      </c>
      <c r="D534" s="11"/>
      <c r="E534" s="11"/>
      <c r="F534" s="11"/>
      <c r="G534" s="11"/>
      <c r="H534" s="9"/>
      <c r="I534" s="11"/>
      <c r="J534" s="11"/>
      <c r="K534" s="11"/>
      <c r="L534" s="11"/>
      <c r="M534" s="11"/>
      <c r="N534" s="11"/>
      <c r="O534" s="11"/>
      <c r="P534" s="11"/>
      <c r="Q534" s="11"/>
      <c r="R534" s="9"/>
      <c r="S534" s="11"/>
      <c r="T534" s="11"/>
      <c r="U534" s="11"/>
      <c r="V534" s="11"/>
      <c r="W534" s="11"/>
      <c r="X534" s="11"/>
      <c r="Y534" s="11"/>
      <c r="Z534" s="11"/>
      <c r="AA534" s="11"/>
      <c r="AB534" s="11"/>
      <c r="AC534" s="11"/>
      <c r="AD534" s="11"/>
      <c r="AE534" s="11"/>
      <c r="AF534" s="11"/>
      <c r="AG534" s="11"/>
      <c r="AH534" s="9"/>
      <c r="AI534" s="11"/>
      <c r="AJ534" s="9"/>
      <c r="AK534" s="9"/>
      <c r="AL534" s="11"/>
      <c r="AM534" s="11"/>
      <c r="AN534" s="11"/>
      <c r="AO534" s="11"/>
      <c r="AP534" s="11"/>
      <c r="AQ534" s="11"/>
      <c r="AR534" s="11"/>
      <c r="AS534" s="11"/>
      <c r="AT534" s="11"/>
      <c r="AU534" s="11"/>
      <c r="AV534" s="11"/>
      <c r="AW534" s="11"/>
      <c r="AX534" s="11"/>
      <c r="AY534" s="11"/>
      <c r="AZ534" s="11"/>
      <c r="BA534" s="11"/>
      <c r="BB534" s="9"/>
      <c r="BC534" s="11"/>
      <c r="BD534" s="11"/>
      <c r="BE534" s="11"/>
      <c r="BF534" s="11"/>
      <c r="BG534" s="11"/>
      <c r="BH534" s="11"/>
      <c r="BI534" s="11"/>
      <c r="BJ534" s="9"/>
      <c r="BK534" s="9"/>
      <c r="BL534" s="11"/>
      <c r="BM534" s="11"/>
      <c r="BN534" s="11"/>
      <c r="BO534" s="9"/>
      <c r="BP534" s="11"/>
      <c r="BQ534" s="11"/>
      <c r="BR534" s="11"/>
      <c r="BS534" s="11"/>
      <c r="BT534" s="11"/>
      <c r="BU534" s="11"/>
      <c r="BV534" s="11"/>
      <c r="BW534" s="11"/>
      <c r="BX534" s="11"/>
      <c r="BY534" s="11"/>
      <c r="BZ534" s="9"/>
      <c r="CA534" s="11"/>
      <c r="CB534" s="11"/>
      <c r="CC534" s="11"/>
      <c r="CD534" s="11"/>
      <c r="CE534" s="9"/>
      <c r="CF534" s="11"/>
      <c r="CG534" s="11"/>
      <c r="CH534" s="11"/>
      <c r="CI534" s="11"/>
      <c r="CJ534" s="11"/>
      <c r="CK534" s="11"/>
      <c r="CL534" s="9"/>
      <c r="CM534" s="9"/>
    </row>
    <row r="535" spans="1:91" s="4" customFormat="1" x14ac:dyDescent="0.25">
      <c r="A535" s="28">
        <f>COUNTIF($B$6:B535,B535)</f>
        <v>1</v>
      </c>
      <c r="B535" s="24" t="s">
        <v>475</v>
      </c>
      <c r="C535" s="11">
        <v>-1730</v>
      </c>
      <c r="D535" s="11"/>
      <c r="E535" s="9"/>
      <c r="F535" s="9"/>
      <c r="G535" s="9"/>
      <c r="H535" s="9"/>
      <c r="I535" s="9"/>
      <c r="J535" s="9"/>
      <c r="K535" s="9"/>
      <c r="L535" s="9"/>
      <c r="M535" s="9"/>
      <c r="N535" s="9"/>
      <c r="O535" s="9"/>
      <c r="P535" s="9"/>
      <c r="Q535" s="9"/>
      <c r="R535" s="9"/>
      <c r="S535" s="9"/>
      <c r="T535" s="11"/>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11"/>
      <c r="AY535" s="9"/>
      <c r="AZ535" s="9"/>
      <c r="BA535" s="9"/>
      <c r="BB535" s="9"/>
      <c r="BC535" s="9"/>
      <c r="BD535" s="9"/>
      <c r="BE535" s="9"/>
      <c r="BF535" s="9"/>
      <c r="BG535" s="9"/>
      <c r="BH535" s="9"/>
      <c r="BI535" s="9"/>
      <c r="BJ535" s="9"/>
      <c r="BK535" s="9"/>
      <c r="BL535" s="9"/>
      <c r="BM535" s="9"/>
      <c r="BN535" s="11"/>
      <c r="BO535" s="9"/>
      <c r="BP535" s="9"/>
      <c r="BQ535" s="9"/>
      <c r="BR535" s="11"/>
      <c r="BS535" s="9"/>
      <c r="BT535" s="11"/>
      <c r="BU535" s="9"/>
      <c r="BV535" s="11"/>
      <c r="BW535" s="9"/>
      <c r="BX535" s="9"/>
      <c r="BY535" s="9"/>
      <c r="BZ535" s="9"/>
      <c r="CA535" s="9"/>
      <c r="CB535" s="9"/>
      <c r="CC535" s="9"/>
      <c r="CD535" s="9"/>
      <c r="CE535" s="9"/>
      <c r="CF535" s="9"/>
      <c r="CG535" s="9"/>
      <c r="CH535" s="9"/>
      <c r="CI535" s="9"/>
      <c r="CJ535" s="9"/>
      <c r="CK535" s="9"/>
      <c r="CL535" s="9"/>
      <c r="CM535" s="9"/>
    </row>
    <row r="536" spans="1:91" s="4" customFormat="1" x14ac:dyDescent="0.25">
      <c r="A536" s="28">
        <f>COUNTIF($B$6:B536,B536)</f>
        <v>1</v>
      </c>
      <c r="B536" s="24" t="s">
        <v>476</v>
      </c>
      <c r="C536" s="11">
        <v>-12929</v>
      </c>
      <c r="D536" s="11"/>
      <c r="E536" s="11"/>
      <c r="F536" s="11"/>
      <c r="G536" s="11"/>
      <c r="H536" s="11"/>
      <c r="I536" s="9"/>
      <c r="J536" s="9"/>
      <c r="K536" s="9"/>
      <c r="L536" s="9"/>
      <c r="M536" s="11"/>
      <c r="N536" s="11"/>
      <c r="O536" s="11"/>
      <c r="P536" s="11"/>
      <c r="Q536" s="11"/>
      <c r="R536" s="11"/>
      <c r="S536" s="11"/>
      <c r="T536" s="11"/>
      <c r="U536" s="11"/>
      <c r="V536" s="11"/>
      <c r="W536" s="9"/>
      <c r="X536" s="11"/>
      <c r="Y536" s="11"/>
      <c r="Z536" s="11"/>
      <c r="AA536" s="11"/>
      <c r="AB536" s="11"/>
      <c r="AC536" s="11"/>
      <c r="AD536" s="11"/>
      <c r="AE536" s="11"/>
      <c r="AF536" s="11"/>
      <c r="AG536" s="11"/>
      <c r="AH536" s="9"/>
      <c r="AI536" s="11"/>
      <c r="AJ536" s="9"/>
      <c r="AK536" s="11"/>
      <c r="AL536" s="11"/>
      <c r="AM536" s="9"/>
      <c r="AN536" s="11"/>
      <c r="AO536" s="11"/>
      <c r="AP536" s="11"/>
      <c r="AQ536" s="11"/>
      <c r="AR536" s="9"/>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9"/>
      <c r="BW536" s="11"/>
      <c r="BX536" s="11"/>
      <c r="BY536" s="11"/>
      <c r="BZ536" s="11"/>
      <c r="CA536" s="9"/>
      <c r="CB536" s="11"/>
      <c r="CC536" s="11"/>
      <c r="CD536" s="11"/>
      <c r="CE536" s="9"/>
      <c r="CF536" s="11"/>
      <c r="CG536" s="11"/>
      <c r="CH536" s="11"/>
      <c r="CI536" s="11"/>
      <c r="CJ536" s="11"/>
      <c r="CK536" s="11"/>
      <c r="CL536" s="9"/>
      <c r="CM536" s="9"/>
    </row>
    <row r="537" spans="1:91" s="4" customFormat="1" x14ac:dyDescent="0.25">
      <c r="A537" s="28">
        <f>COUNTIF($B$6:B537,B537)</f>
        <v>1</v>
      </c>
      <c r="B537" s="25" t="s">
        <v>477</v>
      </c>
      <c r="C537" s="13">
        <v>-661023</v>
      </c>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4"/>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4"/>
      <c r="CM537" s="14"/>
    </row>
    <row r="538" spans="1:91" s="4" customFormat="1" x14ac:dyDescent="0.25">
      <c r="A538" s="28">
        <f>COUNTIF($B$6:B538,B538)</f>
        <v>0</v>
      </c>
      <c r="B538" s="24"/>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row>
    <row r="539" spans="1:91" s="4" customFormat="1" x14ac:dyDescent="0.25">
      <c r="A539" s="28">
        <f>COUNTIF($B$6:B539,B539)</f>
        <v>1</v>
      </c>
      <c r="B539" s="24" t="s">
        <v>478</v>
      </c>
      <c r="C539" s="11">
        <v>-118853</v>
      </c>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11"/>
      <c r="BC539" s="9"/>
      <c r="BD539" s="9"/>
      <c r="BE539" s="9"/>
      <c r="BF539" s="9"/>
      <c r="BG539" s="9"/>
      <c r="BH539" s="9"/>
      <c r="BI539" s="9"/>
      <c r="BJ539" s="9"/>
      <c r="BK539" s="9"/>
      <c r="BL539" s="9"/>
      <c r="BM539" s="9"/>
      <c r="BN539" s="9"/>
      <c r="BO539" s="9"/>
      <c r="BP539" s="9"/>
      <c r="BQ539" s="9"/>
      <c r="BR539" s="9"/>
      <c r="BS539" s="9"/>
      <c r="BT539" s="9"/>
      <c r="BU539" s="9"/>
      <c r="BV539" s="9"/>
      <c r="BW539" s="9"/>
      <c r="BX539" s="11"/>
      <c r="BY539" s="9"/>
      <c r="BZ539" s="9"/>
      <c r="CA539" s="9"/>
      <c r="CB539" s="9"/>
      <c r="CC539" s="9"/>
      <c r="CD539" s="9"/>
      <c r="CE539" s="9"/>
      <c r="CF539" s="9"/>
      <c r="CG539" s="9"/>
      <c r="CH539" s="9"/>
      <c r="CI539" s="9"/>
      <c r="CJ539" s="9"/>
      <c r="CK539" s="9"/>
      <c r="CL539" s="9"/>
      <c r="CM539" s="9"/>
    </row>
    <row r="540" spans="1:91" s="4" customFormat="1" x14ac:dyDescent="0.25">
      <c r="A540" s="28">
        <f>COUNTIF($B$6:B540,B540)</f>
        <v>1</v>
      </c>
      <c r="B540" s="24" t="s">
        <v>479</v>
      </c>
      <c r="C540" s="9">
        <v>0</v>
      </c>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row>
    <row r="541" spans="1:91" s="4" customFormat="1" x14ac:dyDescent="0.25">
      <c r="A541" s="28">
        <f>COUNTIF($B$6:B541,B541)</f>
        <v>1</v>
      </c>
      <c r="B541" s="24" t="s">
        <v>480</v>
      </c>
      <c r="C541" s="11">
        <v>-21916</v>
      </c>
      <c r="D541" s="9"/>
      <c r="E541" s="9"/>
      <c r="F541" s="9"/>
      <c r="G541" s="11"/>
      <c r="H541" s="9"/>
      <c r="I541" s="9"/>
      <c r="J541" s="9"/>
      <c r="K541" s="9"/>
      <c r="L541" s="11"/>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11"/>
      <c r="BC541" s="9"/>
      <c r="BD541" s="9"/>
      <c r="BE541" s="9"/>
      <c r="BF541" s="9"/>
      <c r="BG541" s="9"/>
      <c r="BH541" s="9"/>
      <c r="BI541" s="9"/>
      <c r="BJ541" s="9"/>
      <c r="BK541" s="9"/>
      <c r="BL541" s="9"/>
      <c r="BM541" s="9"/>
      <c r="BN541" s="9"/>
      <c r="BO541" s="9"/>
      <c r="BP541" s="9"/>
      <c r="BQ541" s="9"/>
      <c r="BR541" s="9"/>
      <c r="BS541" s="9"/>
      <c r="BT541" s="9"/>
      <c r="BU541" s="9"/>
      <c r="BV541" s="9"/>
      <c r="BW541" s="9"/>
      <c r="BX541" s="11"/>
      <c r="BY541" s="9"/>
      <c r="BZ541" s="9"/>
      <c r="CA541" s="9"/>
      <c r="CB541" s="9"/>
      <c r="CC541" s="9"/>
      <c r="CD541" s="9"/>
      <c r="CE541" s="9"/>
      <c r="CF541" s="9"/>
      <c r="CG541" s="9"/>
      <c r="CH541" s="9"/>
      <c r="CI541" s="9"/>
      <c r="CJ541" s="9"/>
      <c r="CK541" s="9"/>
      <c r="CL541" s="9"/>
      <c r="CM541" s="9"/>
    </row>
    <row r="542" spans="1:91" s="4" customFormat="1" x14ac:dyDescent="0.25">
      <c r="A542" s="28">
        <f>COUNTIF($B$6:B542,B542)</f>
        <v>1</v>
      </c>
      <c r="B542" s="24" t="s">
        <v>481</v>
      </c>
      <c r="C542" s="11">
        <v>-47884</v>
      </c>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11"/>
      <c r="BC542" s="9"/>
      <c r="BD542" s="9"/>
      <c r="BE542" s="9"/>
      <c r="BF542" s="9"/>
      <c r="BG542" s="9"/>
      <c r="BH542" s="9"/>
      <c r="BI542" s="9"/>
      <c r="BJ542" s="9"/>
      <c r="BK542" s="9"/>
      <c r="BL542" s="9"/>
      <c r="BM542" s="9"/>
      <c r="BN542" s="9"/>
      <c r="BO542" s="9"/>
      <c r="BP542" s="9"/>
      <c r="BQ542" s="9"/>
      <c r="BR542" s="9"/>
      <c r="BS542" s="9"/>
      <c r="BT542" s="9"/>
      <c r="BU542" s="9"/>
      <c r="BV542" s="9"/>
      <c r="BW542" s="9"/>
      <c r="BX542" s="11"/>
      <c r="BY542" s="9"/>
      <c r="BZ542" s="9"/>
      <c r="CA542" s="9"/>
      <c r="CB542" s="9"/>
      <c r="CC542" s="9"/>
      <c r="CD542" s="9"/>
      <c r="CE542" s="9"/>
      <c r="CF542" s="9"/>
      <c r="CG542" s="9"/>
      <c r="CH542" s="9"/>
      <c r="CI542" s="9"/>
      <c r="CJ542" s="9"/>
      <c r="CK542" s="9"/>
      <c r="CL542" s="9"/>
      <c r="CM542" s="9"/>
    </row>
    <row r="543" spans="1:91" s="4" customFormat="1" x14ac:dyDescent="0.25">
      <c r="A543" s="28">
        <f>COUNTIF($B$6:B543,B543)</f>
        <v>1</v>
      </c>
      <c r="B543" s="24" t="s">
        <v>482</v>
      </c>
      <c r="C543" s="9">
        <v>0</v>
      </c>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row>
    <row r="544" spans="1:91" s="4" customFormat="1" ht="30" x14ac:dyDescent="0.25">
      <c r="A544" s="28">
        <f>COUNTIF($B$6:B544,B544)</f>
        <v>1</v>
      </c>
      <c r="B544" s="24" t="s">
        <v>483</v>
      </c>
      <c r="C544" s="12">
        <v>-203</v>
      </c>
      <c r="D544" s="9"/>
      <c r="E544" s="9"/>
      <c r="F544" s="9"/>
      <c r="G544" s="9"/>
      <c r="H544" s="9"/>
      <c r="I544" s="9"/>
      <c r="J544" s="9"/>
      <c r="K544" s="9"/>
      <c r="L544" s="9"/>
      <c r="M544" s="9"/>
      <c r="N544" s="9"/>
      <c r="O544" s="9"/>
      <c r="P544" s="9"/>
      <c r="Q544" s="9"/>
      <c r="R544" s="9"/>
      <c r="S544" s="9"/>
      <c r="T544" s="9"/>
      <c r="U544" s="9"/>
      <c r="V544" s="9"/>
      <c r="W544" s="9"/>
      <c r="X544" s="9"/>
      <c r="Y544" s="9"/>
      <c r="Z544" s="11"/>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row>
    <row r="545" spans="1:91" s="4" customFormat="1" x14ac:dyDescent="0.25">
      <c r="A545" s="28">
        <f>COUNTIF($B$6:B545,B545)</f>
        <v>1</v>
      </c>
      <c r="B545" s="25" t="s">
        <v>484</v>
      </c>
      <c r="C545" s="13">
        <v>-188857</v>
      </c>
      <c r="D545" s="14"/>
      <c r="E545" s="14"/>
      <c r="F545" s="14"/>
      <c r="G545" s="13"/>
      <c r="H545" s="14"/>
      <c r="I545" s="14"/>
      <c r="J545" s="14"/>
      <c r="K545" s="14"/>
      <c r="L545" s="13"/>
      <c r="M545" s="14"/>
      <c r="N545" s="14"/>
      <c r="O545" s="14"/>
      <c r="P545" s="14"/>
      <c r="Q545" s="14"/>
      <c r="R545" s="14"/>
      <c r="S545" s="14"/>
      <c r="T545" s="14"/>
      <c r="U545" s="14"/>
      <c r="V545" s="14"/>
      <c r="W545" s="14"/>
      <c r="X545" s="14"/>
      <c r="Y545" s="14"/>
      <c r="Z545" s="13"/>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3"/>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3"/>
      <c r="BY545" s="14"/>
      <c r="BZ545" s="14"/>
      <c r="CA545" s="14"/>
      <c r="CB545" s="14"/>
      <c r="CC545" s="14"/>
      <c r="CD545" s="14"/>
      <c r="CE545" s="14"/>
      <c r="CF545" s="14"/>
      <c r="CG545" s="14"/>
      <c r="CH545" s="14"/>
      <c r="CI545" s="14"/>
      <c r="CJ545" s="14"/>
      <c r="CK545" s="14"/>
      <c r="CL545" s="14"/>
      <c r="CM545" s="14"/>
    </row>
    <row r="546" spans="1:91" s="4" customFormat="1" x14ac:dyDescent="0.25">
      <c r="A546" s="28">
        <f>COUNTIF($B$6:B546,B546)</f>
        <v>0</v>
      </c>
      <c r="B546" s="24"/>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row>
    <row r="547" spans="1:91" s="4" customFormat="1" x14ac:dyDescent="0.25">
      <c r="A547" s="28">
        <f>COUNTIF($B$6:B547,B547)</f>
        <v>1</v>
      </c>
      <c r="B547" s="24" t="s">
        <v>485</v>
      </c>
      <c r="C547" s="11">
        <v>-7214</v>
      </c>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10"/>
      <c r="BF547" s="9"/>
      <c r="BG547" s="11"/>
      <c r="BH547" s="10"/>
      <c r="BI547" s="9"/>
      <c r="BJ547" s="9"/>
      <c r="BK547" s="9"/>
      <c r="BL547" s="11"/>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row>
    <row r="548" spans="1:91" s="4" customFormat="1" x14ac:dyDescent="0.25">
      <c r="A548" s="28">
        <f>COUNTIF($B$6:B548,B548)</f>
        <v>1</v>
      </c>
      <c r="B548" s="24" t="s">
        <v>486</v>
      </c>
      <c r="C548" s="9">
        <v>0</v>
      </c>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row>
    <row r="549" spans="1:91" s="4" customFormat="1" x14ac:dyDescent="0.25">
      <c r="A549" s="28">
        <f>COUNTIF($B$6:B549,B549)</f>
        <v>1</v>
      </c>
      <c r="B549" s="24" t="s">
        <v>487</v>
      </c>
      <c r="C549" s="10">
        <v>46734</v>
      </c>
      <c r="D549" s="10"/>
      <c r="E549" s="9"/>
      <c r="F549" s="11"/>
      <c r="G549" s="10"/>
      <c r="H549" s="9"/>
      <c r="I549" s="10"/>
      <c r="J549" s="9"/>
      <c r="K549" s="9"/>
      <c r="L549" s="10"/>
      <c r="M549" s="10"/>
      <c r="N549" s="9"/>
      <c r="O549" s="10"/>
      <c r="P549" s="10"/>
      <c r="Q549" s="9"/>
      <c r="R549" s="9"/>
      <c r="S549" s="9"/>
      <c r="T549" s="9"/>
      <c r="U549" s="10"/>
      <c r="V549" s="11"/>
      <c r="W549" s="9"/>
      <c r="X549" s="9"/>
      <c r="Y549" s="9"/>
      <c r="Z549" s="11"/>
      <c r="AA549" s="11"/>
      <c r="AB549" s="9"/>
      <c r="AC549" s="10"/>
      <c r="AD549" s="10"/>
      <c r="AE549" s="9"/>
      <c r="AF549" s="11"/>
      <c r="AG549" s="9"/>
      <c r="AH549" s="9"/>
      <c r="AI549" s="10"/>
      <c r="AJ549" s="10"/>
      <c r="AK549" s="9"/>
      <c r="AL549" s="9"/>
      <c r="AM549" s="10"/>
      <c r="AN549" s="9"/>
      <c r="AO549" s="9"/>
      <c r="AP549" s="9"/>
      <c r="AQ549" s="10"/>
      <c r="AR549" s="9"/>
      <c r="AS549" s="9"/>
      <c r="AT549" s="9"/>
      <c r="AU549" s="10"/>
      <c r="AV549" s="9"/>
      <c r="AW549" s="9"/>
      <c r="AX549" s="9"/>
      <c r="AY549" s="9"/>
      <c r="AZ549" s="9"/>
      <c r="BA549" s="9"/>
      <c r="BB549" s="9"/>
      <c r="BC549" s="10"/>
      <c r="BD549" s="9"/>
      <c r="BE549" s="10"/>
      <c r="BF549" s="9"/>
      <c r="BG549" s="10"/>
      <c r="BH549" s="10"/>
      <c r="BI549" s="10"/>
      <c r="BJ549" s="10"/>
      <c r="BK549" s="10"/>
      <c r="BL549" s="10"/>
      <c r="BM549" s="10"/>
      <c r="BN549" s="10"/>
      <c r="BO549" s="9"/>
      <c r="BP549" s="10"/>
      <c r="BQ549" s="9"/>
      <c r="BR549" s="10"/>
      <c r="BS549" s="9"/>
      <c r="BT549" s="10"/>
      <c r="BU549" s="9"/>
      <c r="BV549" s="9"/>
      <c r="BW549" s="9"/>
      <c r="BX549" s="9"/>
      <c r="BY549" s="9"/>
      <c r="BZ549" s="9"/>
      <c r="CA549" s="9"/>
      <c r="CB549" s="9"/>
      <c r="CC549" s="10"/>
      <c r="CD549" s="9"/>
      <c r="CE549" s="11"/>
      <c r="CF549" s="9"/>
      <c r="CG549" s="9"/>
      <c r="CH549" s="10"/>
      <c r="CI549" s="9"/>
      <c r="CJ549" s="9"/>
      <c r="CK549" s="9"/>
      <c r="CL549" s="9"/>
      <c r="CM549" s="9"/>
    </row>
    <row r="550" spans="1:91" s="4" customFormat="1" x14ac:dyDescent="0.25">
      <c r="A550" s="28">
        <f>COUNTIF($B$6:B550,B550)</f>
        <v>1</v>
      </c>
      <c r="B550" s="24" t="s">
        <v>488</v>
      </c>
      <c r="C550" s="9">
        <v>34</v>
      </c>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10"/>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row>
    <row r="551" spans="1:91" s="4" customFormat="1" x14ac:dyDescent="0.25">
      <c r="A551" s="28">
        <f>COUNTIF($B$6:B551,B551)</f>
        <v>1</v>
      </c>
      <c r="B551" s="24" t="s">
        <v>489</v>
      </c>
      <c r="C551" s="9">
        <v>367</v>
      </c>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11"/>
      <c r="BQ551" s="9"/>
      <c r="BR551" s="9"/>
      <c r="BS551" s="9"/>
      <c r="BT551" s="9"/>
      <c r="BU551" s="9"/>
      <c r="BV551" s="9"/>
      <c r="BW551" s="10"/>
      <c r="BX551" s="9"/>
      <c r="BY551" s="9"/>
      <c r="BZ551" s="9"/>
      <c r="CA551" s="9"/>
      <c r="CB551" s="9"/>
      <c r="CC551" s="9"/>
      <c r="CD551" s="9"/>
      <c r="CE551" s="9"/>
      <c r="CF551" s="9"/>
      <c r="CG551" s="9"/>
      <c r="CH551" s="9"/>
      <c r="CI551" s="9"/>
      <c r="CJ551" s="9"/>
      <c r="CK551" s="9"/>
      <c r="CL551" s="9"/>
      <c r="CM551" s="9"/>
    </row>
    <row r="552" spans="1:91" s="4" customFormat="1" ht="30" x14ac:dyDescent="0.25">
      <c r="A552" s="28">
        <f>COUNTIF($B$6:B552,B552)</f>
        <v>1</v>
      </c>
      <c r="B552" s="24" t="s">
        <v>490</v>
      </c>
      <c r="C552" s="11">
        <v>-1121</v>
      </c>
      <c r="D552" s="9"/>
      <c r="E552" s="9"/>
      <c r="F552" s="9"/>
      <c r="G552" s="9"/>
      <c r="H552" s="9"/>
      <c r="I552" s="9"/>
      <c r="J552" s="9"/>
      <c r="K552" s="9"/>
      <c r="L552" s="9"/>
      <c r="M552" s="9"/>
      <c r="N552" s="11"/>
      <c r="O552" s="9"/>
      <c r="P552" s="11"/>
      <c r="Q552" s="9"/>
      <c r="R552" s="9"/>
      <c r="S552" s="9"/>
      <c r="T552" s="9"/>
      <c r="U552" s="9"/>
      <c r="V552" s="11"/>
      <c r="W552" s="9"/>
      <c r="X552" s="9"/>
      <c r="Y552" s="11"/>
      <c r="Z552" s="9"/>
      <c r="AA552" s="9"/>
      <c r="AB552" s="9"/>
      <c r="AC552" s="9"/>
      <c r="AD552" s="9"/>
      <c r="AE552" s="10"/>
      <c r="AF552" s="9"/>
      <c r="AG552" s="9"/>
      <c r="AH552" s="9"/>
      <c r="AI552" s="9"/>
      <c r="AJ552" s="9"/>
      <c r="AK552" s="9"/>
      <c r="AL552" s="11"/>
      <c r="AM552" s="9"/>
      <c r="AN552" s="9"/>
      <c r="AO552" s="9"/>
      <c r="AP552" s="9"/>
      <c r="AQ552" s="9"/>
      <c r="AR552" s="9"/>
      <c r="AS552" s="9"/>
      <c r="AT552" s="11"/>
      <c r="AU552" s="9"/>
      <c r="AV552" s="9"/>
      <c r="AW552" s="9"/>
      <c r="AX552" s="9"/>
      <c r="AY552" s="9"/>
      <c r="AZ552" s="9"/>
      <c r="BA552" s="9"/>
      <c r="BB552" s="9"/>
      <c r="BC552" s="9"/>
      <c r="BD552" s="9"/>
      <c r="BE552" s="9"/>
      <c r="BF552" s="10"/>
      <c r="BG552" s="9"/>
      <c r="BH552" s="9"/>
      <c r="BI552" s="9"/>
      <c r="BJ552" s="9"/>
      <c r="BK552" s="9"/>
      <c r="BL552" s="9"/>
      <c r="BM552" s="9"/>
      <c r="BN552" s="9"/>
      <c r="BO552" s="9"/>
      <c r="BP552" s="9"/>
      <c r="BQ552" s="9"/>
      <c r="BR552" s="9"/>
      <c r="BS552" s="9"/>
      <c r="BT552" s="9"/>
      <c r="BU552" s="9"/>
      <c r="BV552" s="9"/>
      <c r="BW552" s="10"/>
      <c r="BX552" s="9"/>
      <c r="BY552" s="9"/>
      <c r="BZ552" s="9"/>
      <c r="CA552" s="9"/>
      <c r="CB552" s="9"/>
      <c r="CC552" s="11"/>
      <c r="CD552" s="9"/>
      <c r="CE552" s="9"/>
      <c r="CF552" s="9"/>
      <c r="CG552" s="9"/>
      <c r="CH552" s="11"/>
      <c r="CI552" s="9"/>
      <c r="CJ552" s="9"/>
      <c r="CK552" s="9"/>
      <c r="CL552" s="9"/>
      <c r="CM552" s="9"/>
    </row>
    <row r="553" spans="1:91" s="4" customFormat="1" x14ac:dyDescent="0.25">
      <c r="A553" s="28">
        <f>COUNTIF($B$6:B553,B553)</f>
        <v>1</v>
      </c>
      <c r="B553" s="25" t="s">
        <v>491</v>
      </c>
      <c r="C553" s="13">
        <v>38800</v>
      </c>
      <c r="D553" s="13"/>
      <c r="E553" s="14"/>
      <c r="F553" s="13"/>
      <c r="G553" s="13"/>
      <c r="H553" s="14"/>
      <c r="I553" s="13"/>
      <c r="J553" s="14"/>
      <c r="K553" s="14"/>
      <c r="L553" s="13"/>
      <c r="M553" s="13"/>
      <c r="N553" s="13"/>
      <c r="O553" s="13"/>
      <c r="P553" s="13"/>
      <c r="Q553" s="14"/>
      <c r="R553" s="14"/>
      <c r="S553" s="14"/>
      <c r="T553" s="14"/>
      <c r="U553" s="13"/>
      <c r="V553" s="13"/>
      <c r="W553" s="14"/>
      <c r="X553" s="14"/>
      <c r="Y553" s="13"/>
      <c r="Z553" s="13"/>
      <c r="AA553" s="13"/>
      <c r="AB553" s="14"/>
      <c r="AC553" s="13"/>
      <c r="AD553" s="13"/>
      <c r="AE553" s="13"/>
      <c r="AF553" s="13"/>
      <c r="AG553" s="14"/>
      <c r="AH553" s="14"/>
      <c r="AI553" s="13"/>
      <c r="AJ553" s="13"/>
      <c r="AK553" s="14"/>
      <c r="AL553" s="13"/>
      <c r="AM553" s="13"/>
      <c r="AN553" s="14"/>
      <c r="AO553" s="14"/>
      <c r="AP553" s="14"/>
      <c r="AQ553" s="13"/>
      <c r="AR553" s="14"/>
      <c r="AS553" s="14"/>
      <c r="AT553" s="13"/>
      <c r="AU553" s="13"/>
      <c r="AV553" s="14"/>
      <c r="AW553" s="14"/>
      <c r="AX553" s="13"/>
      <c r="AY553" s="14"/>
      <c r="AZ553" s="14"/>
      <c r="BA553" s="14"/>
      <c r="BB553" s="14"/>
      <c r="BC553" s="13"/>
      <c r="BD553" s="14"/>
      <c r="BE553" s="13"/>
      <c r="BF553" s="13"/>
      <c r="BG553" s="13"/>
      <c r="BH553" s="13"/>
      <c r="BI553" s="13"/>
      <c r="BJ553" s="13"/>
      <c r="BK553" s="13"/>
      <c r="BL553" s="13"/>
      <c r="BM553" s="13"/>
      <c r="BN553" s="13"/>
      <c r="BO553" s="14"/>
      <c r="BP553" s="13"/>
      <c r="BQ553" s="14"/>
      <c r="BR553" s="13"/>
      <c r="BS553" s="14"/>
      <c r="BT553" s="13"/>
      <c r="BU553" s="14"/>
      <c r="BV553" s="14"/>
      <c r="BW553" s="13"/>
      <c r="BX553" s="14"/>
      <c r="BY553" s="14"/>
      <c r="BZ553" s="14"/>
      <c r="CA553" s="14"/>
      <c r="CB553" s="14"/>
      <c r="CC553" s="13"/>
      <c r="CD553" s="14"/>
      <c r="CE553" s="13"/>
      <c r="CF553" s="14"/>
      <c r="CG553" s="14"/>
      <c r="CH553" s="13"/>
      <c r="CI553" s="14"/>
      <c r="CJ553" s="14"/>
      <c r="CK553" s="14"/>
      <c r="CL553" s="14"/>
      <c r="CM553" s="14"/>
    </row>
    <row r="554" spans="1:91" s="4" customFormat="1" x14ac:dyDescent="0.25">
      <c r="A554" s="28">
        <f>COUNTIF($B$6:B554,B554)</f>
        <v>2</v>
      </c>
      <c r="B554" s="25" t="s">
        <v>15</v>
      </c>
      <c r="C554" s="13">
        <v>-2791978</v>
      </c>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4"/>
      <c r="CM554" s="14"/>
    </row>
    <row r="555" spans="1:91" s="4" customFormat="1" x14ac:dyDescent="0.25">
      <c r="A555" s="28">
        <f>COUNTIF($B$6:B555,B555)</f>
        <v>1</v>
      </c>
      <c r="B555" s="25" t="s">
        <v>492</v>
      </c>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row>
    <row r="556" spans="1:91" s="4" customFormat="1" x14ac:dyDescent="0.25">
      <c r="A556" s="28">
        <f>COUNTIF($B$6:B556,B556)</f>
        <v>1</v>
      </c>
      <c r="B556" s="24" t="s">
        <v>493</v>
      </c>
      <c r="C556" s="10">
        <v>7519</v>
      </c>
      <c r="D556" s="9"/>
      <c r="E556" s="9"/>
      <c r="F556" s="9"/>
      <c r="G556" s="9"/>
      <c r="H556" s="9"/>
      <c r="I556" s="9"/>
      <c r="J556" s="9"/>
      <c r="K556" s="9"/>
      <c r="L556" s="9"/>
      <c r="M556" s="10"/>
      <c r="N556" s="9"/>
      <c r="O556" s="9"/>
      <c r="P556" s="9"/>
      <c r="Q556" s="9"/>
      <c r="R556" s="9"/>
      <c r="S556" s="9"/>
      <c r="T556" s="9"/>
      <c r="U556" s="9"/>
      <c r="V556" s="9"/>
      <c r="W556" s="9"/>
      <c r="X556" s="9"/>
      <c r="Y556" s="9"/>
      <c r="Z556" s="9"/>
      <c r="AA556" s="9"/>
      <c r="AB556" s="9"/>
      <c r="AC556" s="9"/>
      <c r="AD556" s="9"/>
      <c r="AE556" s="9"/>
      <c r="AF556" s="9"/>
      <c r="AG556" s="10"/>
      <c r="AH556" s="9"/>
      <c r="AI556" s="10"/>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10"/>
      <c r="BW556" s="9"/>
      <c r="BX556" s="9"/>
      <c r="BY556" s="10"/>
      <c r="BZ556" s="9"/>
      <c r="CA556" s="9"/>
      <c r="CB556" s="9"/>
      <c r="CC556" s="9"/>
      <c r="CD556" s="9"/>
      <c r="CE556" s="9"/>
      <c r="CF556" s="9"/>
      <c r="CG556" s="10"/>
      <c r="CH556" s="9"/>
      <c r="CI556" s="9"/>
      <c r="CJ556" s="9"/>
      <c r="CK556" s="9"/>
      <c r="CL556" s="9"/>
      <c r="CM556" s="9"/>
    </row>
    <row r="557" spans="1:91" s="4" customFormat="1" x14ac:dyDescent="0.25">
      <c r="A557" s="28">
        <f>COUNTIF($B$6:B557,B557)</f>
        <v>1</v>
      </c>
      <c r="B557" s="24" t="s">
        <v>494</v>
      </c>
      <c r="C557" s="10">
        <v>37445</v>
      </c>
      <c r="D557" s="9"/>
      <c r="E557" s="9"/>
      <c r="F557" s="9"/>
      <c r="G557" s="10"/>
      <c r="H557" s="10"/>
      <c r="I557" s="9"/>
      <c r="J557" s="9"/>
      <c r="K557" s="9"/>
      <c r="L557" s="9"/>
      <c r="M557" s="9"/>
      <c r="N557" s="10"/>
      <c r="O557" s="9"/>
      <c r="P557" s="10"/>
      <c r="Q557" s="9"/>
      <c r="R557" s="9"/>
      <c r="S557" s="9"/>
      <c r="T557" s="9"/>
      <c r="U557" s="9"/>
      <c r="V557" s="9"/>
      <c r="W557" s="10"/>
      <c r="X557" s="9"/>
      <c r="Y557" s="10"/>
      <c r="Z557" s="9"/>
      <c r="AA557" s="9"/>
      <c r="AB557" s="9"/>
      <c r="AC557" s="9"/>
      <c r="AD557" s="9"/>
      <c r="AE557" s="9"/>
      <c r="AF557" s="9"/>
      <c r="AG557" s="9"/>
      <c r="AH557" s="9"/>
      <c r="AI557" s="10"/>
      <c r="AJ557" s="9"/>
      <c r="AK557" s="9"/>
      <c r="AL557" s="9"/>
      <c r="AM557" s="9"/>
      <c r="AN557" s="9"/>
      <c r="AO557" s="9"/>
      <c r="AP557" s="9"/>
      <c r="AQ557" s="9"/>
      <c r="AR557" s="9"/>
      <c r="AS557" s="9"/>
      <c r="AT557" s="9"/>
      <c r="AU557" s="9"/>
      <c r="AV557" s="10"/>
      <c r="AW557" s="10"/>
      <c r="AX557" s="10"/>
      <c r="AY557" s="9"/>
      <c r="AZ557" s="9"/>
      <c r="BA557" s="10"/>
      <c r="BB557" s="10"/>
      <c r="BC557" s="9"/>
      <c r="BD557" s="9"/>
      <c r="BE557" s="9"/>
      <c r="BF557" s="9"/>
      <c r="BG557" s="9"/>
      <c r="BH557" s="10"/>
      <c r="BI557" s="9"/>
      <c r="BJ557" s="9"/>
      <c r="BK557" s="9"/>
      <c r="BL557" s="10"/>
      <c r="BM557" s="9"/>
      <c r="BN557" s="9"/>
      <c r="BO557" s="10"/>
      <c r="BP557" s="10"/>
      <c r="BQ557" s="9"/>
      <c r="BR557" s="9"/>
      <c r="BS557" s="9"/>
      <c r="BT557" s="9"/>
      <c r="BU557" s="9"/>
      <c r="BV557" s="9"/>
      <c r="BW557" s="9"/>
      <c r="BX557" s="9"/>
      <c r="BY557" s="9"/>
      <c r="BZ557" s="9"/>
      <c r="CA557" s="9"/>
      <c r="CB557" s="10"/>
      <c r="CC557" s="9"/>
      <c r="CD557" s="9"/>
      <c r="CE557" s="9"/>
      <c r="CF557" s="9"/>
      <c r="CG557" s="9"/>
      <c r="CH557" s="9"/>
      <c r="CI557" s="10"/>
      <c r="CJ557" s="9"/>
      <c r="CK557" s="10"/>
      <c r="CL557" s="9"/>
      <c r="CM557" s="9"/>
    </row>
    <row r="558" spans="1:91" s="4" customFormat="1" x14ac:dyDescent="0.25">
      <c r="A558" s="28">
        <f>COUNTIF($B$6:B558,B558)</f>
        <v>1</v>
      </c>
      <c r="B558" s="24" t="s">
        <v>495</v>
      </c>
      <c r="C558" s="11">
        <v>-513805</v>
      </c>
      <c r="D558" s="11"/>
      <c r="E558" s="11"/>
      <c r="F558" s="11"/>
      <c r="G558" s="11"/>
      <c r="H558" s="9"/>
      <c r="I558" s="11"/>
      <c r="J558" s="11"/>
      <c r="K558" s="11"/>
      <c r="L558" s="11"/>
      <c r="M558" s="11"/>
      <c r="N558" s="9"/>
      <c r="O558" s="11"/>
      <c r="P558" s="11"/>
      <c r="Q558" s="11"/>
      <c r="R558" s="11"/>
      <c r="S558" s="11"/>
      <c r="T558" s="11"/>
      <c r="U558" s="11"/>
      <c r="V558" s="11"/>
      <c r="W558" s="11"/>
      <c r="X558" s="9"/>
      <c r="Y558" s="11"/>
      <c r="Z558" s="11"/>
      <c r="AA558" s="11"/>
      <c r="AB558" s="11"/>
      <c r="AC558" s="11"/>
      <c r="AD558" s="11"/>
      <c r="AE558" s="11"/>
      <c r="AF558" s="11"/>
      <c r="AG558" s="11"/>
      <c r="AH558" s="11"/>
      <c r="AI558" s="11"/>
      <c r="AJ558" s="11"/>
      <c r="AK558" s="11"/>
      <c r="AL558" s="11"/>
      <c r="AM558" s="11"/>
      <c r="AN558" s="9"/>
      <c r="AO558" s="9"/>
      <c r="AP558" s="11"/>
      <c r="AQ558" s="11"/>
      <c r="AR558" s="11"/>
      <c r="AS558" s="11"/>
      <c r="AT558" s="11"/>
      <c r="AU558" s="11"/>
      <c r="AV558" s="11"/>
      <c r="AW558" s="11"/>
      <c r="AX558" s="11"/>
      <c r="AY558" s="11"/>
      <c r="AZ558" s="11"/>
      <c r="BA558" s="11"/>
      <c r="BB558" s="11"/>
      <c r="BC558" s="11"/>
      <c r="BD558" s="11"/>
      <c r="BE558" s="11"/>
      <c r="BF558" s="11"/>
      <c r="BG558" s="11"/>
      <c r="BH558" s="11"/>
      <c r="BI558" s="11"/>
      <c r="BJ558" s="9"/>
      <c r="BK558" s="11"/>
      <c r="BL558" s="11"/>
      <c r="BM558" s="11"/>
      <c r="BN558" s="11"/>
      <c r="BO558" s="11"/>
      <c r="BP558" s="11"/>
      <c r="BQ558" s="11"/>
      <c r="BR558" s="9"/>
      <c r="BS558" s="11"/>
      <c r="BT558" s="11"/>
      <c r="BU558" s="11"/>
      <c r="BV558" s="11"/>
      <c r="BW558" s="11"/>
      <c r="BX558" s="9"/>
      <c r="BY558" s="11"/>
      <c r="BZ558" s="11"/>
      <c r="CA558" s="11"/>
      <c r="CB558" s="11"/>
      <c r="CC558" s="11"/>
      <c r="CD558" s="11"/>
      <c r="CE558" s="11"/>
      <c r="CF558" s="11"/>
      <c r="CG558" s="11"/>
      <c r="CH558" s="11"/>
      <c r="CI558" s="9"/>
      <c r="CJ558" s="11"/>
      <c r="CK558" s="11"/>
      <c r="CL558" s="9"/>
      <c r="CM558" s="9"/>
    </row>
    <row r="559" spans="1:91" s="4" customFormat="1" x14ac:dyDescent="0.25">
      <c r="A559" s="28">
        <f>COUNTIF($B$6:B559,B559)</f>
        <v>1</v>
      </c>
      <c r="B559" s="24" t="s">
        <v>52</v>
      </c>
      <c r="C559" s="10">
        <v>17601</v>
      </c>
      <c r="D559" s="9"/>
      <c r="E559" s="9"/>
      <c r="F559" s="9"/>
      <c r="G559" s="10"/>
      <c r="H559" s="10"/>
      <c r="I559" s="9"/>
      <c r="J559" s="9"/>
      <c r="K559" s="9"/>
      <c r="L559" s="9"/>
      <c r="M559" s="9"/>
      <c r="N559" s="9"/>
      <c r="O559" s="9"/>
      <c r="P559" s="10"/>
      <c r="Q559" s="9"/>
      <c r="R559" s="9"/>
      <c r="S559" s="10"/>
      <c r="T559" s="10"/>
      <c r="U559" s="9"/>
      <c r="V559" s="9"/>
      <c r="W559" s="10"/>
      <c r="X559" s="10"/>
      <c r="Y559" s="10"/>
      <c r="Z559" s="10"/>
      <c r="AA559" s="9"/>
      <c r="AB559" s="10"/>
      <c r="AC559" s="10"/>
      <c r="AD559" s="10"/>
      <c r="AE559" s="9"/>
      <c r="AF559" s="9"/>
      <c r="AG559" s="10"/>
      <c r="AH559" s="9"/>
      <c r="AI559" s="9"/>
      <c r="AJ559" s="10"/>
      <c r="AK559" s="9"/>
      <c r="AL559" s="10"/>
      <c r="AM559" s="10"/>
      <c r="AN559" s="9"/>
      <c r="AO559" s="10"/>
      <c r="AP559" s="9"/>
      <c r="AQ559" s="10"/>
      <c r="AR559" s="9"/>
      <c r="AS559" s="9"/>
      <c r="AT559" s="9"/>
      <c r="AU559" s="10"/>
      <c r="AV559" s="9"/>
      <c r="AW559" s="10"/>
      <c r="AX559" s="10"/>
      <c r="AY559" s="10"/>
      <c r="AZ559" s="9"/>
      <c r="BA559" s="9"/>
      <c r="BB559" s="9"/>
      <c r="BC559" s="9"/>
      <c r="BD559" s="9"/>
      <c r="BE559" s="10"/>
      <c r="BF559" s="9"/>
      <c r="BG559" s="12"/>
      <c r="BH559" s="9"/>
      <c r="BI559" s="9"/>
      <c r="BJ559" s="9"/>
      <c r="BK559" s="9"/>
      <c r="BL559" s="10"/>
      <c r="BM559" s="10"/>
      <c r="BN559" s="9"/>
      <c r="BO559" s="9"/>
      <c r="BP559" s="10"/>
      <c r="BQ559" s="9"/>
      <c r="BR559" s="10"/>
      <c r="BS559" s="9"/>
      <c r="BT559" s="10"/>
      <c r="BU559" s="10"/>
      <c r="BV559" s="9"/>
      <c r="BW559" s="9"/>
      <c r="BX559" s="10"/>
      <c r="BY559" s="10"/>
      <c r="BZ559" s="10"/>
      <c r="CA559" s="10"/>
      <c r="CB559" s="10"/>
      <c r="CC559" s="9"/>
      <c r="CD559" s="9"/>
      <c r="CE559" s="9"/>
      <c r="CF559" s="9"/>
      <c r="CG559" s="10"/>
      <c r="CH559" s="10"/>
      <c r="CI559" s="10"/>
      <c r="CJ559" s="9"/>
      <c r="CK559" s="10"/>
      <c r="CL559" s="9"/>
      <c r="CM559" s="9"/>
    </row>
    <row r="560" spans="1:91" s="4" customFormat="1" x14ac:dyDescent="0.25">
      <c r="A560" s="28">
        <f>COUNTIF($B$6:B560,B560)</f>
        <v>1</v>
      </c>
      <c r="B560" s="24" t="s">
        <v>496</v>
      </c>
      <c r="C560" s="10">
        <v>4160</v>
      </c>
      <c r="D560" s="9"/>
      <c r="E560" s="9"/>
      <c r="F560" s="10"/>
      <c r="G560" s="9"/>
      <c r="H560" s="10"/>
      <c r="I560" s="9"/>
      <c r="J560" s="10"/>
      <c r="K560" s="9"/>
      <c r="L560" s="9"/>
      <c r="M560" s="9"/>
      <c r="N560" s="9"/>
      <c r="O560" s="9"/>
      <c r="P560" s="10"/>
      <c r="Q560" s="9"/>
      <c r="R560" s="9"/>
      <c r="S560" s="10"/>
      <c r="T560" s="10"/>
      <c r="U560" s="9"/>
      <c r="V560" s="9"/>
      <c r="W560" s="9"/>
      <c r="X560" s="9"/>
      <c r="Y560" s="10"/>
      <c r="Z560" s="9"/>
      <c r="AA560" s="9"/>
      <c r="AB560" s="10"/>
      <c r="AC560" s="9"/>
      <c r="AD560" s="10"/>
      <c r="AE560" s="9"/>
      <c r="AF560" s="9"/>
      <c r="AG560" s="10"/>
      <c r="AH560" s="9"/>
      <c r="AI560" s="9"/>
      <c r="AJ560" s="9"/>
      <c r="AK560" s="9"/>
      <c r="AL560" s="9"/>
      <c r="AM560" s="10"/>
      <c r="AN560" s="9"/>
      <c r="AO560" s="10"/>
      <c r="AP560" s="9"/>
      <c r="AQ560" s="9"/>
      <c r="AR560" s="9"/>
      <c r="AS560" s="9"/>
      <c r="AT560" s="9"/>
      <c r="AU560" s="9"/>
      <c r="AV560" s="9"/>
      <c r="AW560" s="9"/>
      <c r="AX560" s="9"/>
      <c r="AY560" s="10"/>
      <c r="AZ560" s="9"/>
      <c r="BA560" s="9"/>
      <c r="BB560" s="10"/>
      <c r="BC560" s="10"/>
      <c r="BD560" s="10"/>
      <c r="BE560" s="9"/>
      <c r="BF560" s="9"/>
      <c r="BG560" s="9"/>
      <c r="BH560" s="9"/>
      <c r="BI560" s="9"/>
      <c r="BJ560" s="9"/>
      <c r="BK560" s="9"/>
      <c r="BL560" s="10"/>
      <c r="BM560" s="10"/>
      <c r="BN560" s="9"/>
      <c r="BO560" s="9"/>
      <c r="BP560" s="9"/>
      <c r="BQ560" s="9"/>
      <c r="BR560" s="9"/>
      <c r="BS560" s="9"/>
      <c r="BT560" s="9"/>
      <c r="BU560" s="9"/>
      <c r="BV560" s="9"/>
      <c r="BW560" s="9"/>
      <c r="BX560" s="9"/>
      <c r="BY560" s="9"/>
      <c r="BZ560" s="9"/>
      <c r="CA560" s="9"/>
      <c r="CB560" s="9"/>
      <c r="CC560" s="9"/>
      <c r="CD560" s="10"/>
      <c r="CE560" s="9"/>
      <c r="CF560" s="9"/>
      <c r="CG560" s="9"/>
      <c r="CH560" s="9"/>
      <c r="CI560" s="10"/>
      <c r="CJ560" s="9"/>
      <c r="CK560" s="9"/>
      <c r="CL560" s="9"/>
      <c r="CM560" s="9"/>
    </row>
    <row r="561" spans="1:91" s="4" customFormat="1" x14ac:dyDescent="0.25">
      <c r="A561" s="28">
        <f>COUNTIF($B$6:B561,B561)</f>
        <v>1</v>
      </c>
      <c r="B561" s="24" t="s">
        <v>497</v>
      </c>
      <c r="C561" s="11">
        <v>-46284</v>
      </c>
      <c r="D561" s="11"/>
      <c r="E561" s="9"/>
      <c r="F561" s="11"/>
      <c r="G561" s="11"/>
      <c r="H561" s="9"/>
      <c r="I561" s="11"/>
      <c r="J561" s="9"/>
      <c r="K561" s="9"/>
      <c r="L561" s="9"/>
      <c r="M561" s="9"/>
      <c r="N561" s="11"/>
      <c r="O561" s="9"/>
      <c r="P561" s="9"/>
      <c r="Q561" s="11"/>
      <c r="R561" s="11"/>
      <c r="S561" s="11"/>
      <c r="T561" s="9"/>
      <c r="U561" s="11"/>
      <c r="V561" s="9"/>
      <c r="W561" s="9"/>
      <c r="X561" s="9"/>
      <c r="Y561" s="11"/>
      <c r="Z561" s="11"/>
      <c r="AA561" s="9"/>
      <c r="AB561" s="9"/>
      <c r="AC561" s="11"/>
      <c r="AD561" s="9"/>
      <c r="AE561" s="11"/>
      <c r="AF561" s="11"/>
      <c r="AG561" s="9"/>
      <c r="AH561" s="9"/>
      <c r="AI561" s="9"/>
      <c r="AJ561" s="9"/>
      <c r="AK561" s="9"/>
      <c r="AL561" s="11"/>
      <c r="AM561" s="9"/>
      <c r="AN561" s="11"/>
      <c r="AO561" s="9"/>
      <c r="AP561" s="9"/>
      <c r="AQ561" s="11"/>
      <c r="AR561" s="11"/>
      <c r="AS561" s="11"/>
      <c r="AT561" s="9"/>
      <c r="AU561" s="11"/>
      <c r="AV561" s="9"/>
      <c r="AW561" s="9"/>
      <c r="AX561" s="11"/>
      <c r="AY561" s="9"/>
      <c r="AZ561" s="11"/>
      <c r="BA561" s="9"/>
      <c r="BB561" s="9"/>
      <c r="BC561" s="11"/>
      <c r="BD561" s="11"/>
      <c r="BE561" s="11"/>
      <c r="BF561" s="9"/>
      <c r="BG561" s="11"/>
      <c r="BH561" s="11"/>
      <c r="BI561" s="9"/>
      <c r="BJ561" s="11"/>
      <c r="BK561" s="11"/>
      <c r="BL561" s="11"/>
      <c r="BM561" s="9"/>
      <c r="BN561" s="9"/>
      <c r="BO561" s="9"/>
      <c r="BP561" s="9"/>
      <c r="BQ561" s="11"/>
      <c r="BR561" s="9"/>
      <c r="BS561" s="9"/>
      <c r="BT561" s="11"/>
      <c r="BU561" s="9"/>
      <c r="BV561" s="9"/>
      <c r="BW561" s="9"/>
      <c r="BX561" s="11"/>
      <c r="BY561" s="11"/>
      <c r="BZ561" s="9"/>
      <c r="CA561" s="9"/>
      <c r="CB561" s="11"/>
      <c r="CC561" s="11"/>
      <c r="CD561" s="9"/>
      <c r="CE561" s="9"/>
      <c r="CF561" s="9"/>
      <c r="CG561" s="9"/>
      <c r="CH561" s="11"/>
      <c r="CI561" s="11"/>
      <c r="CJ561" s="9"/>
      <c r="CK561" s="11"/>
      <c r="CL561" s="9"/>
      <c r="CM561" s="9"/>
    </row>
    <row r="562" spans="1:91" s="4" customFormat="1" ht="30" x14ac:dyDescent="0.25">
      <c r="A562" s="28">
        <f>COUNTIF($B$6:B562,B562)</f>
        <v>1</v>
      </c>
      <c r="B562" s="24" t="s">
        <v>498</v>
      </c>
      <c r="C562" s="11">
        <v>-94489</v>
      </c>
      <c r="D562" s="11"/>
      <c r="E562" s="11"/>
      <c r="F562" s="11"/>
      <c r="G562" s="11"/>
      <c r="H562" s="9"/>
      <c r="I562" s="11"/>
      <c r="J562" s="11"/>
      <c r="K562" s="11"/>
      <c r="L562" s="9"/>
      <c r="M562" s="11"/>
      <c r="N562" s="11"/>
      <c r="O562" s="11"/>
      <c r="P562" s="11"/>
      <c r="Q562" s="11"/>
      <c r="R562" s="9"/>
      <c r="S562" s="11"/>
      <c r="T562" s="11"/>
      <c r="U562" s="11"/>
      <c r="V562" s="11"/>
      <c r="W562" s="9"/>
      <c r="X562" s="9"/>
      <c r="Y562" s="11"/>
      <c r="Z562" s="9"/>
      <c r="AA562" s="9"/>
      <c r="AB562" s="11"/>
      <c r="AC562" s="11"/>
      <c r="AD562" s="9"/>
      <c r="AE562" s="9"/>
      <c r="AF562" s="11"/>
      <c r="AG562" s="11"/>
      <c r="AH562" s="9"/>
      <c r="AI562" s="9"/>
      <c r="AJ562" s="9"/>
      <c r="AK562" s="9"/>
      <c r="AL562" s="11"/>
      <c r="AM562" s="11"/>
      <c r="AN562" s="11"/>
      <c r="AO562" s="9"/>
      <c r="AP562" s="11"/>
      <c r="AQ562" s="11"/>
      <c r="AR562" s="11"/>
      <c r="AS562" s="11"/>
      <c r="AT562" s="11"/>
      <c r="AU562" s="11"/>
      <c r="AV562" s="11"/>
      <c r="AW562" s="9"/>
      <c r="AX562" s="11"/>
      <c r="AY562" s="9"/>
      <c r="AZ562" s="11"/>
      <c r="BA562" s="11"/>
      <c r="BB562" s="11"/>
      <c r="BC562" s="11"/>
      <c r="BD562" s="11"/>
      <c r="BE562" s="11"/>
      <c r="BF562" s="11"/>
      <c r="BG562" s="9"/>
      <c r="BH562" s="11"/>
      <c r="BI562" s="11"/>
      <c r="BJ562" s="11"/>
      <c r="BK562" s="9"/>
      <c r="BL562" s="11"/>
      <c r="BM562" s="11"/>
      <c r="BN562" s="11"/>
      <c r="BO562" s="9"/>
      <c r="BP562" s="11"/>
      <c r="BQ562" s="11"/>
      <c r="BR562" s="11"/>
      <c r="BS562" s="11"/>
      <c r="BT562" s="11"/>
      <c r="BU562" s="11"/>
      <c r="BV562" s="9"/>
      <c r="BW562" s="9"/>
      <c r="BX562" s="11"/>
      <c r="BY562" s="11"/>
      <c r="BZ562" s="11"/>
      <c r="CA562" s="11"/>
      <c r="CB562" s="11"/>
      <c r="CC562" s="11"/>
      <c r="CD562" s="11"/>
      <c r="CE562" s="9"/>
      <c r="CF562" s="11"/>
      <c r="CG562" s="9"/>
      <c r="CH562" s="9"/>
      <c r="CI562" s="11"/>
      <c r="CJ562" s="11"/>
      <c r="CK562" s="11"/>
      <c r="CL562" s="9"/>
      <c r="CM562" s="9"/>
    </row>
    <row r="563" spans="1:91" s="4" customFormat="1" ht="30" x14ac:dyDescent="0.25">
      <c r="A563" s="28">
        <f>COUNTIF($B$6:B563,B563)</f>
        <v>1</v>
      </c>
      <c r="B563" s="24" t="s">
        <v>499</v>
      </c>
      <c r="C563" s="9">
        <v>0</v>
      </c>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row>
    <row r="564" spans="1:91" s="4" customFormat="1" ht="30" x14ac:dyDescent="0.25">
      <c r="A564" s="28">
        <f>COUNTIF($B$6:B564,B564)</f>
        <v>1</v>
      </c>
      <c r="B564" s="24" t="s">
        <v>500</v>
      </c>
      <c r="C564" s="11">
        <v>-152598</v>
      </c>
      <c r="D564" s="11"/>
      <c r="E564" s="11"/>
      <c r="F564" s="11"/>
      <c r="G564" s="11"/>
      <c r="H564" s="9"/>
      <c r="I564" s="9"/>
      <c r="J564" s="11"/>
      <c r="K564" s="11"/>
      <c r="L564" s="9"/>
      <c r="M564" s="11"/>
      <c r="N564" s="11"/>
      <c r="O564" s="11"/>
      <c r="P564" s="11"/>
      <c r="Q564" s="11"/>
      <c r="R564" s="11"/>
      <c r="S564" s="11"/>
      <c r="T564" s="9"/>
      <c r="U564" s="11"/>
      <c r="V564" s="11"/>
      <c r="W564" s="9"/>
      <c r="X564" s="11"/>
      <c r="Y564" s="11"/>
      <c r="Z564" s="11"/>
      <c r="AA564" s="11"/>
      <c r="AB564" s="11"/>
      <c r="AC564" s="9"/>
      <c r="AD564" s="11"/>
      <c r="AE564" s="9"/>
      <c r="AF564" s="11"/>
      <c r="AG564" s="9"/>
      <c r="AH564" s="9"/>
      <c r="AI564" s="9"/>
      <c r="AJ564" s="9"/>
      <c r="AK564" s="9"/>
      <c r="AL564" s="11"/>
      <c r="AM564" s="11"/>
      <c r="AN564" s="11"/>
      <c r="AO564" s="11"/>
      <c r="AP564" s="9"/>
      <c r="AQ564" s="11"/>
      <c r="AR564" s="11"/>
      <c r="AS564" s="9"/>
      <c r="AT564" s="11"/>
      <c r="AU564" s="11"/>
      <c r="AV564" s="11"/>
      <c r="AW564" s="11"/>
      <c r="AX564" s="11"/>
      <c r="AY564" s="9"/>
      <c r="AZ564" s="11"/>
      <c r="BA564" s="11"/>
      <c r="BB564" s="9"/>
      <c r="BC564" s="11"/>
      <c r="BD564" s="11"/>
      <c r="BE564" s="11"/>
      <c r="BF564" s="11"/>
      <c r="BG564" s="11"/>
      <c r="BH564" s="11"/>
      <c r="BI564" s="11"/>
      <c r="BJ564" s="9"/>
      <c r="BK564" s="11"/>
      <c r="BL564" s="9"/>
      <c r="BM564" s="11"/>
      <c r="BN564" s="11"/>
      <c r="BO564" s="11"/>
      <c r="BP564" s="11"/>
      <c r="BQ564" s="9"/>
      <c r="BR564" s="11"/>
      <c r="BS564" s="11"/>
      <c r="BT564" s="11"/>
      <c r="BU564" s="9"/>
      <c r="BV564" s="11"/>
      <c r="BW564" s="9"/>
      <c r="BX564" s="11"/>
      <c r="BY564" s="11"/>
      <c r="BZ564" s="11"/>
      <c r="CA564" s="11"/>
      <c r="CB564" s="11"/>
      <c r="CC564" s="11"/>
      <c r="CD564" s="11"/>
      <c r="CE564" s="9"/>
      <c r="CF564" s="11"/>
      <c r="CG564" s="11"/>
      <c r="CH564" s="11"/>
      <c r="CI564" s="11"/>
      <c r="CJ564" s="11"/>
      <c r="CK564" s="11"/>
      <c r="CL564" s="9"/>
      <c r="CM564" s="9"/>
    </row>
    <row r="565" spans="1:91" s="4" customFormat="1" ht="30" x14ac:dyDescent="0.25">
      <c r="A565" s="28">
        <f>COUNTIF($B$6:B565,B565)</f>
        <v>1</v>
      </c>
      <c r="B565" s="24" t="s">
        <v>501</v>
      </c>
      <c r="C565" s="9">
        <v>0</v>
      </c>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row>
    <row r="566" spans="1:91" s="4" customFormat="1" x14ac:dyDescent="0.25">
      <c r="A566" s="28">
        <f>COUNTIF($B$6:B566,B566)</f>
        <v>1</v>
      </c>
      <c r="B566" s="24" t="s">
        <v>502</v>
      </c>
      <c r="C566" s="11">
        <v>-122039</v>
      </c>
      <c r="D566" s="11"/>
      <c r="E566" s="11"/>
      <c r="F566" s="11"/>
      <c r="G566" s="11"/>
      <c r="H566" s="9"/>
      <c r="I566" s="11"/>
      <c r="J566" s="11"/>
      <c r="K566" s="11"/>
      <c r="L566" s="9"/>
      <c r="M566" s="11"/>
      <c r="N566" s="12"/>
      <c r="O566" s="12"/>
      <c r="P566" s="9"/>
      <c r="Q566" s="11"/>
      <c r="R566" s="12"/>
      <c r="S566" s="11"/>
      <c r="T566" s="12"/>
      <c r="U566" s="11"/>
      <c r="V566" s="12"/>
      <c r="W566" s="9"/>
      <c r="X566" s="11"/>
      <c r="Y566" s="11"/>
      <c r="Z566" s="12"/>
      <c r="AA566" s="12"/>
      <c r="AB566" s="11"/>
      <c r="AC566" s="9"/>
      <c r="AD566" s="9"/>
      <c r="AE566" s="11"/>
      <c r="AF566" s="11"/>
      <c r="AG566" s="11"/>
      <c r="AH566" s="11"/>
      <c r="AI566" s="9"/>
      <c r="AJ566" s="11"/>
      <c r="AK566" s="9"/>
      <c r="AL566" s="11"/>
      <c r="AM566" s="9"/>
      <c r="AN566" s="11"/>
      <c r="AO566" s="9"/>
      <c r="AP566" s="11"/>
      <c r="AQ566" s="11"/>
      <c r="AR566" s="11"/>
      <c r="AS566" s="11"/>
      <c r="AT566" s="12"/>
      <c r="AU566" s="12"/>
      <c r="AV566" s="9"/>
      <c r="AW566" s="11"/>
      <c r="AX566" s="12"/>
      <c r="AY566" s="12"/>
      <c r="AZ566" s="11"/>
      <c r="BA566" s="11"/>
      <c r="BB566" s="11"/>
      <c r="BC566" s="12"/>
      <c r="BD566" s="12"/>
      <c r="BE566" s="12"/>
      <c r="BF566" s="9"/>
      <c r="BG566" s="9"/>
      <c r="BH566" s="9"/>
      <c r="BI566" s="11"/>
      <c r="BJ566" s="12"/>
      <c r="BK566" s="9"/>
      <c r="BL566" s="11"/>
      <c r="BM566" s="9"/>
      <c r="BN566" s="11"/>
      <c r="BO566" s="11"/>
      <c r="BP566" s="12"/>
      <c r="BQ566" s="11"/>
      <c r="BR566" s="9"/>
      <c r="BS566" s="11"/>
      <c r="BT566" s="11"/>
      <c r="BU566" s="11"/>
      <c r="BV566" s="11"/>
      <c r="BW566" s="9"/>
      <c r="BX566" s="11"/>
      <c r="BY566" s="9"/>
      <c r="BZ566" s="11"/>
      <c r="CA566" s="9"/>
      <c r="CB566" s="11"/>
      <c r="CC566" s="11"/>
      <c r="CD566" s="9"/>
      <c r="CE566" s="9"/>
      <c r="CF566" s="9"/>
      <c r="CG566" s="9"/>
      <c r="CH566" s="12"/>
      <c r="CI566" s="11"/>
      <c r="CJ566" s="11"/>
      <c r="CK566" s="11"/>
      <c r="CL566" s="9"/>
      <c r="CM566" s="9"/>
    </row>
    <row r="567" spans="1:91" s="4" customFormat="1" x14ac:dyDescent="0.25">
      <c r="A567" s="28">
        <f>COUNTIF($B$6:B567,B567)</f>
        <v>1</v>
      </c>
      <c r="B567" s="24" t="s">
        <v>503</v>
      </c>
      <c r="C567" s="11">
        <v>-117186</v>
      </c>
      <c r="D567" s="11"/>
      <c r="E567" s="11"/>
      <c r="F567" s="11"/>
      <c r="G567" s="11"/>
      <c r="H567" s="12"/>
      <c r="I567" s="11"/>
      <c r="J567" s="11"/>
      <c r="K567" s="11"/>
      <c r="L567" s="11"/>
      <c r="M567" s="11"/>
      <c r="N567" s="11"/>
      <c r="O567" s="11"/>
      <c r="P567" s="9"/>
      <c r="Q567" s="11"/>
      <c r="R567" s="11"/>
      <c r="S567" s="11"/>
      <c r="T567" s="11"/>
      <c r="U567" s="11"/>
      <c r="V567" s="11"/>
      <c r="W567" s="11"/>
      <c r="X567" s="11"/>
      <c r="Y567" s="11"/>
      <c r="Z567" s="11"/>
      <c r="AA567" s="11"/>
      <c r="AB567" s="11"/>
      <c r="AC567" s="9"/>
      <c r="AD567" s="9"/>
      <c r="AE567" s="11"/>
      <c r="AF567" s="11"/>
      <c r="AG567" s="11"/>
      <c r="AH567" s="11"/>
      <c r="AI567" s="11"/>
      <c r="AJ567" s="11"/>
      <c r="AK567" s="11"/>
      <c r="AL567" s="11"/>
      <c r="AM567" s="11"/>
      <c r="AN567" s="11"/>
      <c r="AO567" s="9"/>
      <c r="AP567" s="11"/>
      <c r="AQ567" s="11"/>
      <c r="AR567" s="11"/>
      <c r="AS567" s="11"/>
      <c r="AT567" s="11"/>
      <c r="AU567" s="11"/>
      <c r="AV567" s="11"/>
      <c r="AW567" s="11"/>
      <c r="AX567" s="12"/>
      <c r="AY567" s="11"/>
      <c r="AZ567" s="11"/>
      <c r="BA567" s="11"/>
      <c r="BB567" s="11"/>
      <c r="BC567" s="11"/>
      <c r="BD567" s="11"/>
      <c r="BE567" s="12"/>
      <c r="BF567" s="11"/>
      <c r="BG567" s="11"/>
      <c r="BH567" s="11"/>
      <c r="BI567" s="11"/>
      <c r="BJ567" s="9"/>
      <c r="BK567" s="11"/>
      <c r="BL567" s="11"/>
      <c r="BM567" s="12"/>
      <c r="BN567" s="11"/>
      <c r="BO567" s="11"/>
      <c r="BP567" s="12"/>
      <c r="BQ567" s="11"/>
      <c r="BR567" s="11"/>
      <c r="BS567" s="11"/>
      <c r="BT567" s="11"/>
      <c r="BU567" s="11"/>
      <c r="BV567" s="11"/>
      <c r="BW567" s="11"/>
      <c r="BX567" s="11"/>
      <c r="BY567" s="9"/>
      <c r="BZ567" s="11"/>
      <c r="CA567" s="11"/>
      <c r="CB567" s="11"/>
      <c r="CC567" s="11"/>
      <c r="CD567" s="11"/>
      <c r="CE567" s="11"/>
      <c r="CF567" s="11"/>
      <c r="CG567" s="11"/>
      <c r="CH567" s="11"/>
      <c r="CI567" s="11"/>
      <c r="CJ567" s="11"/>
      <c r="CK567" s="11"/>
      <c r="CL567" s="9"/>
      <c r="CM567" s="9"/>
    </row>
    <row r="568" spans="1:91" s="4" customFormat="1" x14ac:dyDescent="0.25">
      <c r="A568" s="28">
        <f>COUNTIF($B$6:B568,B568)</f>
        <v>1</v>
      </c>
      <c r="B568" s="24" t="s">
        <v>504</v>
      </c>
      <c r="C568" s="11">
        <v>-63537</v>
      </c>
      <c r="D568" s="9"/>
      <c r="E568" s="9"/>
      <c r="F568" s="9"/>
      <c r="G568" s="9"/>
      <c r="H568" s="9"/>
      <c r="I568" s="9"/>
      <c r="J568" s="9"/>
      <c r="K568" s="9"/>
      <c r="L568" s="9"/>
      <c r="M568" s="11"/>
      <c r="N568" s="9"/>
      <c r="O568" s="9"/>
      <c r="P568" s="9"/>
      <c r="Q568" s="9"/>
      <c r="R568" s="9"/>
      <c r="S568" s="11"/>
      <c r="T568" s="9"/>
      <c r="U568" s="11"/>
      <c r="V568" s="9"/>
      <c r="W568" s="11"/>
      <c r="X568" s="11"/>
      <c r="Y568" s="11"/>
      <c r="Z568" s="11"/>
      <c r="AA568" s="11"/>
      <c r="AB568" s="9"/>
      <c r="AC568" s="11"/>
      <c r="AD568" s="9"/>
      <c r="AE568" s="9"/>
      <c r="AF568" s="9"/>
      <c r="AG568" s="11"/>
      <c r="AH568" s="9"/>
      <c r="AI568" s="9"/>
      <c r="AJ568" s="9"/>
      <c r="AK568" s="9"/>
      <c r="AL568" s="9"/>
      <c r="AM568" s="9"/>
      <c r="AN568" s="9"/>
      <c r="AO568" s="9"/>
      <c r="AP568" s="9"/>
      <c r="AQ568" s="9"/>
      <c r="AR568" s="11"/>
      <c r="AS568" s="9"/>
      <c r="AT568" s="11"/>
      <c r="AU568" s="11"/>
      <c r="AV568" s="9"/>
      <c r="AW568" s="9"/>
      <c r="AX568" s="11"/>
      <c r="AY568" s="11"/>
      <c r="AZ568" s="11"/>
      <c r="BA568" s="11"/>
      <c r="BB568" s="9"/>
      <c r="BC568" s="9"/>
      <c r="BD568" s="11"/>
      <c r="BE568" s="9"/>
      <c r="BF568" s="11"/>
      <c r="BG568" s="11"/>
      <c r="BH568" s="9"/>
      <c r="BI568" s="11"/>
      <c r="BJ568" s="9"/>
      <c r="BK568" s="11"/>
      <c r="BL568" s="9"/>
      <c r="BM568" s="9"/>
      <c r="BN568" s="9"/>
      <c r="BO568" s="9"/>
      <c r="BP568" s="9"/>
      <c r="BQ568" s="9"/>
      <c r="BR568" s="9"/>
      <c r="BS568" s="9"/>
      <c r="BT568" s="9"/>
      <c r="BU568" s="9"/>
      <c r="BV568" s="9"/>
      <c r="BW568" s="9"/>
      <c r="BX568" s="9"/>
      <c r="BY568" s="9"/>
      <c r="BZ568" s="9"/>
      <c r="CA568" s="9"/>
      <c r="CB568" s="9"/>
      <c r="CC568" s="9"/>
      <c r="CD568" s="9"/>
      <c r="CE568" s="9"/>
      <c r="CF568" s="9"/>
      <c r="CG568" s="11"/>
      <c r="CH568" s="11"/>
      <c r="CI568" s="9"/>
      <c r="CJ568" s="9"/>
      <c r="CK568" s="11"/>
      <c r="CL568" s="9"/>
      <c r="CM568" s="9"/>
    </row>
    <row r="569" spans="1:91" s="4" customFormat="1" ht="30" x14ac:dyDescent="0.25">
      <c r="A569" s="28">
        <f>COUNTIF($B$6:B569,B569)</f>
        <v>1</v>
      </c>
      <c r="B569" s="24" t="s">
        <v>505</v>
      </c>
      <c r="C569" s="11">
        <v>-22608</v>
      </c>
      <c r="D569" s="11"/>
      <c r="E569" s="11"/>
      <c r="F569" s="11"/>
      <c r="G569" s="11"/>
      <c r="H569" s="9"/>
      <c r="I569" s="11"/>
      <c r="J569" s="11"/>
      <c r="K569" s="11"/>
      <c r="L569" s="9"/>
      <c r="M569" s="11"/>
      <c r="N569" s="9"/>
      <c r="O569" s="11"/>
      <c r="P569" s="9"/>
      <c r="Q569" s="11"/>
      <c r="R569" s="9"/>
      <c r="S569" s="11"/>
      <c r="T569" s="11"/>
      <c r="U569" s="11"/>
      <c r="V569" s="11"/>
      <c r="W569" s="9"/>
      <c r="X569" s="11"/>
      <c r="Y569" s="11"/>
      <c r="Z569" s="11"/>
      <c r="AA569" s="11"/>
      <c r="AB569" s="9"/>
      <c r="AC569" s="11"/>
      <c r="AD569" s="9"/>
      <c r="AE569" s="11"/>
      <c r="AF569" s="11"/>
      <c r="AG569" s="11"/>
      <c r="AH569" s="11"/>
      <c r="AI569" s="11"/>
      <c r="AJ569" s="11"/>
      <c r="AK569" s="11"/>
      <c r="AL569" s="11"/>
      <c r="AM569" s="9"/>
      <c r="AN569" s="9"/>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9"/>
      <c r="BN569" s="11"/>
      <c r="BO569" s="11"/>
      <c r="BP569" s="11"/>
      <c r="BQ569" s="11"/>
      <c r="BR569" s="11"/>
      <c r="BS569" s="9"/>
      <c r="BT569" s="11"/>
      <c r="BU569" s="11"/>
      <c r="BV569" s="11"/>
      <c r="BW569" s="11"/>
      <c r="BX569" s="11"/>
      <c r="BY569" s="11"/>
      <c r="BZ569" s="11"/>
      <c r="CA569" s="9"/>
      <c r="CB569" s="11"/>
      <c r="CC569" s="11"/>
      <c r="CD569" s="11"/>
      <c r="CE569" s="11"/>
      <c r="CF569" s="11"/>
      <c r="CG569" s="11"/>
      <c r="CH569" s="11"/>
      <c r="CI569" s="11"/>
      <c r="CJ569" s="9"/>
      <c r="CK569" s="11"/>
      <c r="CL569" s="9"/>
      <c r="CM569" s="9"/>
    </row>
    <row r="570" spans="1:91" s="4" customFormat="1" x14ac:dyDescent="0.25">
      <c r="A570" s="28">
        <f>COUNTIF($B$6:B570,B570)</f>
        <v>1</v>
      </c>
      <c r="B570" s="24" t="s">
        <v>506</v>
      </c>
      <c r="C570" s="11">
        <v>-60347</v>
      </c>
      <c r="D570" s="11"/>
      <c r="E570" s="11"/>
      <c r="F570" s="11"/>
      <c r="G570" s="11"/>
      <c r="H570" s="11"/>
      <c r="I570" s="11"/>
      <c r="J570" s="9"/>
      <c r="K570" s="11"/>
      <c r="L570" s="11"/>
      <c r="M570" s="11"/>
      <c r="N570" s="9"/>
      <c r="O570" s="11"/>
      <c r="P570" s="11"/>
      <c r="Q570" s="11"/>
      <c r="R570" s="11"/>
      <c r="S570" s="11"/>
      <c r="T570" s="11"/>
      <c r="U570" s="11"/>
      <c r="V570" s="11"/>
      <c r="W570" s="11"/>
      <c r="X570" s="11"/>
      <c r="Y570" s="11"/>
      <c r="Z570" s="11"/>
      <c r="AA570" s="11"/>
      <c r="AB570" s="11"/>
      <c r="AC570" s="11"/>
      <c r="AD570" s="11"/>
      <c r="AE570" s="12"/>
      <c r="AF570" s="11"/>
      <c r="AG570" s="11"/>
      <c r="AH570" s="12"/>
      <c r="AI570" s="11"/>
      <c r="AJ570" s="11"/>
      <c r="AK570" s="11"/>
      <c r="AL570" s="11"/>
      <c r="AM570" s="11"/>
      <c r="AN570" s="11"/>
      <c r="AO570" s="11"/>
      <c r="AP570" s="11"/>
      <c r="AQ570" s="11"/>
      <c r="AR570" s="11"/>
      <c r="AS570" s="11"/>
      <c r="AT570" s="11"/>
      <c r="AU570" s="11"/>
      <c r="AV570" s="11"/>
      <c r="AW570" s="11"/>
      <c r="AX570" s="11"/>
      <c r="AY570" s="12"/>
      <c r="AZ570" s="11"/>
      <c r="BA570" s="11"/>
      <c r="BB570" s="11"/>
      <c r="BC570" s="11"/>
      <c r="BD570" s="11"/>
      <c r="BE570" s="12"/>
      <c r="BF570" s="10"/>
      <c r="BG570" s="11"/>
      <c r="BH570" s="11"/>
      <c r="BI570" s="11"/>
      <c r="BJ570" s="12"/>
      <c r="BK570" s="11"/>
      <c r="BL570" s="10"/>
      <c r="BM570" s="9"/>
      <c r="BN570" s="11"/>
      <c r="BO570" s="11"/>
      <c r="BP570" s="11"/>
      <c r="BQ570" s="11"/>
      <c r="BR570" s="12"/>
      <c r="BS570" s="11"/>
      <c r="BT570" s="11"/>
      <c r="BU570" s="11"/>
      <c r="BV570" s="11"/>
      <c r="BW570" s="11"/>
      <c r="BX570" s="11"/>
      <c r="BY570" s="9"/>
      <c r="BZ570" s="9"/>
      <c r="CA570" s="11"/>
      <c r="CB570" s="11"/>
      <c r="CC570" s="11"/>
      <c r="CD570" s="11"/>
      <c r="CE570" s="11"/>
      <c r="CF570" s="11"/>
      <c r="CG570" s="11"/>
      <c r="CH570" s="11"/>
      <c r="CI570" s="11"/>
      <c r="CJ570" s="11"/>
      <c r="CK570" s="11"/>
      <c r="CL570" s="9"/>
      <c r="CM570" s="9"/>
    </row>
    <row r="571" spans="1:91" s="4" customFormat="1" x14ac:dyDescent="0.25">
      <c r="A571" s="28">
        <f>COUNTIF($B$6:B571,B571)</f>
        <v>1</v>
      </c>
      <c r="B571" s="24" t="s">
        <v>507</v>
      </c>
      <c r="C571" s="10">
        <v>1781</v>
      </c>
      <c r="D571" s="9"/>
      <c r="E571" s="9"/>
      <c r="F571" s="9"/>
      <c r="G571" s="9"/>
      <c r="H571" s="9"/>
      <c r="I571" s="9"/>
      <c r="J571" s="10"/>
      <c r="K571" s="9"/>
      <c r="L571" s="9"/>
      <c r="M571" s="9"/>
      <c r="N571" s="9"/>
      <c r="O571" s="9"/>
      <c r="P571" s="9"/>
      <c r="Q571" s="9"/>
      <c r="R571" s="9"/>
      <c r="S571" s="9"/>
      <c r="T571" s="9"/>
      <c r="U571" s="9"/>
      <c r="V571" s="9"/>
      <c r="W571" s="10"/>
      <c r="X571" s="9"/>
      <c r="Y571" s="9"/>
      <c r="Z571" s="9"/>
      <c r="AA571" s="9"/>
      <c r="AB571" s="9"/>
      <c r="AC571" s="9"/>
      <c r="AD571" s="9"/>
      <c r="AE571" s="9"/>
      <c r="AF571" s="9"/>
      <c r="AG571" s="10"/>
      <c r="AH571" s="9"/>
      <c r="AI571" s="9"/>
      <c r="AJ571" s="9"/>
      <c r="AK571" s="9"/>
      <c r="AL571" s="9"/>
      <c r="AM571" s="9"/>
      <c r="AN571" s="9"/>
      <c r="AO571" s="9"/>
      <c r="AP571" s="9"/>
      <c r="AQ571" s="9"/>
      <c r="AR571" s="10"/>
      <c r="AS571" s="9"/>
      <c r="AT571" s="9"/>
      <c r="AU571" s="9"/>
      <c r="AV571" s="9"/>
      <c r="AW571" s="9"/>
      <c r="AX571" s="9"/>
      <c r="AY571" s="9"/>
      <c r="AZ571" s="9"/>
      <c r="BA571" s="10"/>
      <c r="BB571" s="9"/>
      <c r="BC571" s="9"/>
      <c r="BD571" s="9"/>
      <c r="BE571" s="9"/>
      <c r="BF571" s="9"/>
      <c r="BG571" s="9"/>
      <c r="BH571" s="9"/>
      <c r="BI571" s="9"/>
      <c r="BJ571" s="9"/>
      <c r="BK571" s="9"/>
      <c r="BL571" s="9"/>
      <c r="BM571" s="10"/>
      <c r="BN571" s="9"/>
      <c r="BO571" s="9"/>
      <c r="BP571" s="10"/>
      <c r="BQ571" s="9"/>
      <c r="BR571" s="9"/>
      <c r="BS571" s="9"/>
      <c r="BT571" s="9"/>
      <c r="BU571" s="9"/>
      <c r="BV571" s="9"/>
      <c r="BW571" s="9"/>
      <c r="BX571" s="9"/>
      <c r="BY571" s="9"/>
      <c r="BZ571" s="9"/>
      <c r="CA571" s="9"/>
      <c r="CB571" s="9"/>
      <c r="CC571" s="9"/>
      <c r="CD571" s="9"/>
      <c r="CE571" s="9"/>
      <c r="CF571" s="9"/>
      <c r="CG571" s="9"/>
      <c r="CH571" s="9"/>
      <c r="CI571" s="9"/>
      <c r="CJ571" s="9"/>
      <c r="CK571" s="9"/>
      <c r="CL571" s="9"/>
      <c r="CM571" s="9"/>
    </row>
    <row r="572" spans="1:91" s="4" customFormat="1" x14ac:dyDescent="0.25">
      <c r="A572" s="28">
        <f>COUNTIF($B$6:B572,B572)</f>
        <v>1</v>
      </c>
      <c r="B572" s="24" t="s">
        <v>508</v>
      </c>
      <c r="C572" s="11">
        <v>-18754</v>
      </c>
      <c r="D572" s="9"/>
      <c r="E572" s="12"/>
      <c r="F572" s="9"/>
      <c r="G572" s="11"/>
      <c r="H572" s="12"/>
      <c r="I572" s="9"/>
      <c r="J572" s="11"/>
      <c r="K572" s="9"/>
      <c r="L572" s="9"/>
      <c r="M572" s="11"/>
      <c r="N572" s="9"/>
      <c r="O572" s="11"/>
      <c r="P572" s="9"/>
      <c r="Q572" s="12"/>
      <c r="R572" s="9"/>
      <c r="S572" s="11"/>
      <c r="T572" s="9"/>
      <c r="U572" s="11"/>
      <c r="V572" s="9"/>
      <c r="W572" s="11"/>
      <c r="X572" s="12"/>
      <c r="Y572" s="11"/>
      <c r="Z572" s="11"/>
      <c r="AA572" s="11"/>
      <c r="AB572" s="12"/>
      <c r="AC572" s="9"/>
      <c r="AD572" s="12"/>
      <c r="AE572" s="9"/>
      <c r="AF572" s="11"/>
      <c r="AG572" s="9"/>
      <c r="AH572" s="11"/>
      <c r="AI572" s="9"/>
      <c r="AJ572" s="9"/>
      <c r="AK572" s="9"/>
      <c r="AL572" s="9"/>
      <c r="AM572" s="9"/>
      <c r="AN572" s="9"/>
      <c r="AO572" s="9"/>
      <c r="AP572" s="9"/>
      <c r="AQ572" s="9"/>
      <c r="AR572" s="9"/>
      <c r="AS572" s="9"/>
      <c r="AT572" s="11"/>
      <c r="AU572" s="9"/>
      <c r="AV572" s="11"/>
      <c r="AW572" s="9"/>
      <c r="AX572" s="11"/>
      <c r="AY572" s="9"/>
      <c r="AZ572" s="12"/>
      <c r="BA572" s="11"/>
      <c r="BB572" s="12"/>
      <c r="BC572" s="11"/>
      <c r="BD572" s="11"/>
      <c r="BE572" s="11"/>
      <c r="BF572" s="9"/>
      <c r="BG572" s="9"/>
      <c r="BH572" s="12"/>
      <c r="BI572" s="9"/>
      <c r="BJ572" s="11"/>
      <c r="BK572" s="12"/>
      <c r="BL572" s="9"/>
      <c r="BM572" s="9"/>
      <c r="BN572" s="12"/>
      <c r="BO572" s="9"/>
      <c r="BP572" s="11"/>
      <c r="BQ572" s="9"/>
      <c r="BR572" s="12"/>
      <c r="BS572" s="9"/>
      <c r="BT572" s="11"/>
      <c r="BU572" s="11"/>
      <c r="BV572" s="9"/>
      <c r="BW572" s="12"/>
      <c r="BX572" s="9"/>
      <c r="BY572" s="9"/>
      <c r="BZ572" s="9"/>
      <c r="CA572" s="11"/>
      <c r="CB572" s="12"/>
      <c r="CC572" s="12"/>
      <c r="CD572" s="9"/>
      <c r="CE572" s="9"/>
      <c r="CF572" s="11"/>
      <c r="CG572" s="9"/>
      <c r="CH572" s="9"/>
      <c r="CI572" s="11"/>
      <c r="CJ572" s="12"/>
      <c r="CK572" s="9"/>
      <c r="CL572" s="9"/>
      <c r="CM572" s="9"/>
    </row>
    <row r="573" spans="1:91" s="4" customFormat="1" x14ac:dyDescent="0.25">
      <c r="A573" s="28">
        <f>COUNTIF($B$6:B573,B573)</f>
        <v>1</v>
      </c>
      <c r="B573" s="24" t="s">
        <v>509</v>
      </c>
      <c r="C573" s="10">
        <v>230691</v>
      </c>
      <c r="D573" s="10"/>
      <c r="E573" s="10"/>
      <c r="F573" s="10"/>
      <c r="G573" s="9"/>
      <c r="H573" s="10"/>
      <c r="I573" s="9"/>
      <c r="J573" s="10"/>
      <c r="K573" s="9"/>
      <c r="L573" s="9"/>
      <c r="M573" s="9"/>
      <c r="N573" s="10"/>
      <c r="O573" s="10"/>
      <c r="P573" s="9"/>
      <c r="Q573" s="10"/>
      <c r="R573" s="9"/>
      <c r="S573" s="10"/>
      <c r="T573" s="10"/>
      <c r="U573" s="9"/>
      <c r="V573" s="9"/>
      <c r="W573" s="9"/>
      <c r="X573" s="9"/>
      <c r="Y573" s="9"/>
      <c r="Z573" s="9"/>
      <c r="AA573" s="9"/>
      <c r="AB573" s="9"/>
      <c r="AC573" s="10"/>
      <c r="AD573" s="9"/>
      <c r="AE573" s="9"/>
      <c r="AF573" s="9"/>
      <c r="AG573" s="10"/>
      <c r="AH573" s="10"/>
      <c r="AI573" s="10"/>
      <c r="AJ573" s="9"/>
      <c r="AK573" s="9"/>
      <c r="AL573" s="9"/>
      <c r="AM573" s="10"/>
      <c r="AN573" s="9"/>
      <c r="AO573" s="9"/>
      <c r="AP573" s="10"/>
      <c r="AQ573" s="10"/>
      <c r="AR573" s="9"/>
      <c r="AS573" s="9"/>
      <c r="AT573" s="9"/>
      <c r="AU573" s="10"/>
      <c r="AV573" s="10"/>
      <c r="AW573" s="9"/>
      <c r="AX573" s="9"/>
      <c r="AY573" s="10"/>
      <c r="AZ573" s="9"/>
      <c r="BA573" s="9"/>
      <c r="BB573" s="9"/>
      <c r="BC573" s="9"/>
      <c r="BD573" s="10"/>
      <c r="BE573" s="10"/>
      <c r="BF573" s="9"/>
      <c r="BG573" s="10"/>
      <c r="BH573" s="10"/>
      <c r="BI573" s="9"/>
      <c r="BJ573" s="9"/>
      <c r="BK573" s="9"/>
      <c r="BL573" s="10"/>
      <c r="BM573" s="9"/>
      <c r="BN573" s="9"/>
      <c r="BO573" s="9"/>
      <c r="BP573" s="9"/>
      <c r="BQ573" s="9"/>
      <c r="BR573" s="9"/>
      <c r="BS573" s="9"/>
      <c r="BT573" s="9"/>
      <c r="BU573" s="9"/>
      <c r="BV573" s="10"/>
      <c r="BW573" s="9"/>
      <c r="BX573" s="9"/>
      <c r="BY573" s="10"/>
      <c r="BZ573" s="9"/>
      <c r="CA573" s="10"/>
      <c r="CB573" s="9"/>
      <c r="CC573" s="10"/>
      <c r="CD573" s="9"/>
      <c r="CE573" s="9"/>
      <c r="CF573" s="10"/>
      <c r="CG573" s="10"/>
      <c r="CH573" s="9"/>
      <c r="CI573" s="9"/>
      <c r="CJ573" s="9"/>
      <c r="CK573" s="9"/>
      <c r="CL573" s="9"/>
      <c r="CM573" s="9"/>
    </row>
    <row r="574" spans="1:91" s="4" customFormat="1" x14ac:dyDescent="0.25">
      <c r="A574" s="28">
        <f>COUNTIF($B$6:B574,B574)</f>
        <v>1</v>
      </c>
      <c r="B574" s="24" t="s">
        <v>510</v>
      </c>
      <c r="C574" s="11">
        <v>-317797</v>
      </c>
      <c r="D574" s="9"/>
      <c r="E574" s="9"/>
      <c r="F574" s="9"/>
      <c r="G574" s="9"/>
      <c r="H574" s="11"/>
      <c r="I574" s="11"/>
      <c r="J574" s="9"/>
      <c r="K574" s="9"/>
      <c r="L574" s="9"/>
      <c r="M574" s="9"/>
      <c r="N574" s="9"/>
      <c r="O574" s="9"/>
      <c r="P574" s="9"/>
      <c r="Q574" s="11"/>
      <c r="R574" s="11"/>
      <c r="S574" s="9"/>
      <c r="T574" s="11"/>
      <c r="U574" s="11"/>
      <c r="V574" s="9"/>
      <c r="W574" s="9"/>
      <c r="X574" s="11"/>
      <c r="Y574" s="9"/>
      <c r="Z574" s="11"/>
      <c r="AA574" s="9"/>
      <c r="AB574" s="11"/>
      <c r="AC574" s="9"/>
      <c r="AD574" s="9"/>
      <c r="AE574" s="9"/>
      <c r="AF574" s="9"/>
      <c r="AG574" s="11"/>
      <c r="AH574" s="9"/>
      <c r="AI574" s="9"/>
      <c r="AJ574" s="9"/>
      <c r="AK574" s="9"/>
      <c r="AL574" s="9"/>
      <c r="AM574" s="11"/>
      <c r="AN574" s="9"/>
      <c r="AO574" s="9"/>
      <c r="AP574" s="9"/>
      <c r="AQ574" s="9"/>
      <c r="AR574" s="9"/>
      <c r="AS574" s="9"/>
      <c r="AT574" s="9"/>
      <c r="AU574" s="11"/>
      <c r="AV574" s="9"/>
      <c r="AW574" s="9"/>
      <c r="AX574" s="11"/>
      <c r="AY574" s="9"/>
      <c r="AZ574" s="11"/>
      <c r="BA574" s="11"/>
      <c r="BB574" s="11"/>
      <c r="BC574" s="9"/>
      <c r="BD574" s="11"/>
      <c r="BE574" s="9"/>
      <c r="BF574" s="11"/>
      <c r="BG574" s="9"/>
      <c r="BH574" s="9"/>
      <c r="BI574" s="9"/>
      <c r="BJ574" s="9"/>
      <c r="BK574" s="9"/>
      <c r="BL574" s="11"/>
      <c r="BM574" s="11"/>
      <c r="BN574" s="9"/>
      <c r="BO574" s="9"/>
      <c r="BP574" s="11"/>
      <c r="BQ574" s="9"/>
      <c r="BR574" s="9"/>
      <c r="BS574" s="11"/>
      <c r="BT574" s="9"/>
      <c r="BU574" s="11"/>
      <c r="BV574" s="9"/>
      <c r="BW574" s="9"/>
      <c r="BX574" s="11"/>
      <c r="BY574" s="9"/>
      <c r="BZ574" s="11"/>
      <c r="CA574" s="11"/>
      <c r="CB574" s="9"/>
      <c r="CC574" s="9"/>
      <c r="CD574" s="9"/>
      <c r="CE574" s="11"/>
      <c r="CF574" s="9"/>
      <c r="CG574" s="11"/>
      <c r="CH574" s="11"/>
      <c r="CI574" s="9"/>
      <c r="CJ574" s="11"/>
      <c r="CK574" s="9"/>
      <c r="CL574" s="9"/>
      <c r="CM574" s="9"/>
    </row>
    <row r="575" spans="1:91" s="4" customFormat="1" x14ac:dyDescent="0.25">
      <c r="A575" s="28">
        <f>COUNTIF($B$6:B575,B575)</f>
        <v>2</v>
      </c>
      <c r="B575" s="25" t="s">
        <v>18</v>
      </c>
      <c r="C575" s="13">
        <v>-1230246</v>
      </c>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4"/>
      <c r="CM575" s="14"/>
    </row>
    <row r="576" spans="1:91" s="4" customFormat="1" x14ac:dyDescent="0.25">
      <c r="A576" s="28">
        <f>COUNTIF($B$6:B576,B576)</f>
        <v>0</v>
      </c>
      <c r="B576" s="24"/>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row>
    <row r="577" spans="1:91" s="4" customFormat="1" x14ac:dyDescent="0.25">
      <c r="A577" s="28">
        <f>COUNTIF($B$6:B577,B577)</f>
        <v>0</v>
      </c>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row>
    <row r="578" spans="1:91" s="4" customFormat="1" ht="23.25" x14ac:dyDescent="0.25">
      <c r="A578" s="28">
        <f>COUNTIF($B$6:B578,B578)</f>
        <v>1</v>
      </c>
      <c r="B578" s="2" t="s">
        <v>511</v>
      </c>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row>
    <row r="579" spans="1:91" s="4" customFormat="1" x14ac:dyDescent="0.25">
      <c r="A579" s="28">
        <f>COUNTIF($B$6:B579,B579)</f>
        <v>0</v>
      </c>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row>
    <row r="580" spans="1:91" s="4" customFormat="1" x14ac:dyDescent="0.25">
      <c r="A580" s="28">
        <f>COUNTIF($B$6:B580,B580)</f>
        <v>8</v>
      </c>
      <c r="B580" s="24" t="s">
        <v>96</v>
      </c>
      <c r="C580" s="7" t="s">
        <v>97</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row>
    <row r="581" spans="1:91" s="4" customFormat="1" x14ac:dyDescent="0.25">
      <c r="A581" s="28">
        <f>COUNTIF($B$6:B581,B581)</f>
        <v>8</v>
      </c>
      <c r="B581" s="24" t="s">
        <v>0</v>
      </c>
      <c r="C581" s="8">
        <v>2013</v>
      </c>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row>
    <row r="582" spans="1:91" s="4" customFormat="1" x14ac:dyDescent="0.25">
      <c r="A582" s="28">
        <f>COUNTIF($B$6:B582,B582)</f>
        <v>1</v>
      </c>
      <c r="B582" s="25" t="s">
        <v>512</v>
      </c>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row>
    <row r="583" spans="1:91" s="4" customFormat="1" x14ac:dyDescent="0.25">
      <c r="A583" s="28">
        <f>COUNTIF($B$6:B583,B583)</f>
        <v>1</v>
      </c>
      <c r="B583" s="24" t="s">
        <v>513</v>
      </c>
      <c r="C583" s="10">
        <v>1258295</v>
      </c>
      <c r="D583" s="10"/>
      <c r="E583" s="10"/>
      <c r="F583" s="10"/>
      <c r="G583" s="10"/>
      <c r="H583" s="10"/>
      <c r="I583" s="10"/>
      <c r="J583" s="9"/>
      <c r="K583" s="10"/>
      <c r="L583" s="9"/>
      <c r="M583" s="10"/>
      <c r="N583" s="10"/>
      <c r="O583" s="10"/>
      <c r="P583" s="10"/>
      <c r="Q583" s="10"/>
      <c r="R583" s="10"/>
      <c r="S583" s="10"/>
      <c r="T583" s="10"/>
      <c r="U583" s="10"/>
      <c r="V583" s="10"/>
      <c r="W583" s="9"/>
      <c r="X583" s="10"/>
      <c r="Y583" s="10"/>
      <c r="Z583" s="10"/>
      <c r="AA583" s="10"/>
      <c r="AB583" s="10"/>
      <c r="AC583" s="10"/>
      <c r="AD583" s="10"/>
      <c r="AE583" s="10"/>
      <c r="AF583" s="10"/>
      <c r="AG583" s="10"/>
      <c r="AH583" s="9"/>
      <c r="AI583" s="9"/>
      <c r="AJ583" s="9"/>
      <c r="AK583" s="9"/>
      <c r="AL583" s="10"/>
      <c r="AM583" s="9"/>
      <c r="AN583" s="10"/>
      <c r="AO583" s="10"/>
      <c r="AP583" s="10"/>
      <c r="AQ583" s="10"/>
      <c r="AR583" s="10"/>
      <c r="AS583" s="10"/>
      <c r="AT583" s="10"/>
      <c r="AU583" s="10"/>
      <c r="AV583" s="10"/>
      <c r="AW583" s="10"/>
      <c r="AX583" s="10"/>
      <c r="AY583" s="9"/>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9"/>
      <c r="BW583" s="9"/>
      <c r="BX583" s="10"/>
      <c r="BY583" s="10"/>
      <c r="BZ583" s="10"/>
      <c r="CA583" s="9"/>
      <c r="CB583" s="10"/>
      <c r="CC583" s="10"/>
      <c r="CD583" s="10"/>
      <c r="CE583" s="9"/>
      <c r="CF583" s="10"/>
      <c r="CG583" s="10"/>
      <c r="CH583" s="10"/>
      <c r="CI583" s="10"/>
      <c r="CJ583" s="10"/>
      <c r="CK583" s="10"/>
      <c r="CL583" s="9"/>
      <c r="CM583" s="9"/>
    </row>
    <row r="584" spans="1:91" s="4" customFormat="1" x14ac:dyDescent="0.25">
      <c r="A584" s="28">
        <f>COUNTIF($B$6:B584,B584)</f>
        <v>2</v>
      </c>
      <c r="B584" s="24" t="s">
        <v>179</v>
      </c>
      <c r="C584" s="10">
        <v>16587712</v>
      </c>
      <c r="D584" s="10"/>
      <c r="E584" s="10"/>
      <c r="F584" s="10"/>
      <c r="G584" s="10"/>
      <c r="H584" s="10"/>
      <c r="I584" s="10"/>
      <c r="J584" s="10"/>
      <c r="K584" s="10"/>
      <c r="L584" s="9"/>
      <c r="M584" s="10"/>
      <c r="N584" s="10"/>
      <c r="O584" s="10"/>
      <c r="P584" s="10"/>
      <c r="Q584" s="10"/>
      <c r="R584" s="10"/>
      <c r="S584" s="10"/>
      <c r="T584" s="10"/>
      <c r="U584" s="10"/>
      <c r="V584" s="10"/>
      <c r="W584" s="9"/>
      <c r="X584" s="10"/>
      <c r="Y584" s="10"/>
      <c r="Z584" s="10"/>
      <c r="AA584" s="10"/>
      <c r="AB584" s="10"/>
      <c r="AC584" s="10"/>
      <c r="AD584" s="10"/>
      <c r="AE584" s="10"/>
      <c r="AF584" s="10"/>
      <c r="AG584" s="10"/>
      <c r="AH584" s="9"/>
      <c r="AI584" s="9"/>
      <c r="AJ584" s="9"/>
      <c r="AK584" s="9"/>
      <c r="AL584" s="10"/>
      <c r="AM584" s="9"/>
      <c r="AN584" s="10"/>
      <c r="AO584" s="10"/>
      <c r="AP584" s="10"/>
      <c r="AQ584" s="10"/>
      <c r="AR584" s="10"/>
      <c r="AS584" s="10"/>
      <c r="AT584" s="10"/>
      <c r="AU584" s="10"/>
      <c r="AV584" s="10"/>
      <c r="AW584" s="10"/>
      <c r="AX584" s="10"/>
      <c r="AY584" s="9"/>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9"/>
      <c r="BW584" s="9"/>
      <c r="BX584" s="10"/>
      <c r="BY584" s="10"/>
      <c r="BZ584" s="10"/>
      <c r="CA584" s="10"/>
      <c r="CB584" s="10"/>
      <c r="CC584" s="10"/>
      <c r="CD584" s="10"/>
      <c r="CE584" s="9"/>
      <c r="CF584" s="10"/>
      <c r="CG584" s="10"/>
      <c r="CH584" s="10"/>
      <c r="CI584" s="10"/>
      <c r="CJ584" s="10"/>
      <c r="CK584" s="10"/>
      <c r="CL584" s="9"/>
      <c r="CM584" s="9"/>
    </row>
    <row r="585" spans="1:91" s="4" customFormat="1" x14ac:dyDescent="0.25">
      <c r="A585" s="28">
        <f>COUNTIF($B$6:B585,B585)</f>
        <v>2</v>
      </c>
      <c r="B585" s="24" t="s">
        <v>182</v>
      </c>
      <c r="C585" s="10">
        <v>6358005</v>
      </c>
      <c r="D585" s="10"/>
      <c r="E585" s="10"/>
      <c r="F585" s="10"/>
      <c r="G585" s="10"/>
      <c r="H585" s="10"/>
      <c r="I585" s="10"/>
      <c r="J585" s="10"/>
      <c r="K585" s="10"/>
      <c r="L585" s="9"/>
      <c r="M585" s="10"/>
      <c r="N585" s="10"/>
      <c r="O585" s="10"/>
      <c r="P585" s="10"/>
      <c r="Q585" s="10"/>
      <c r="R585" s="10"/>
      <c r="S585" s="10"/>
      <c r="T585" s="10"/>
      <c r="U585" s="10"/>
      <c r="V585" s="10"/>
      <c r="W585" s="9"/>
      <c r="X585" s="10"/>
      <c r="Y585" s="10"/>
      <c r="Z585" s="10"/>
      <c r="AA585" s="10"/>
      <c r="AB585" s="10"/>
      <c r="AC585" s="10"/>
      <c r="AD585" s="10"/>
      <c r="AE585" s="10"/>
      <c r="AF585" s="10"/>
      <c r="AG585" s="10"/>
      <c r="AH585" s="9"/>
      <c r="AI585" s="9"/>
      <c r="AJ585" s="9"/>
      <c r="AK585" s="9"/>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9"/>
      <c r="BX585" s="10"/>
      <c r="BY585" s="10"/>
      <c r="BZ585" s="10"/>
      <c r="CA585" s="10"/>
      <c r="CB585" s="10"/>
      <c r="CC585" s="10"/>
      <c r="CD585" s="10"/>
      <c r="CE585" s="9"/>
      <c r="CF585" s="10"/>
      <c r="CG585" s="10"/>
      <c r="CH585" s="10"/>
      <c r="CI585" s="10"/>
      <c r="CJ585" s="10"/>
      <c r="CK585" s="10"/>
      <c r="CL585" s="9"/>
      <c r="CM585" s="9"/>
    </row>
    <row r="586" spans="1:91" s="4" customFormat="1" x14ac:dyDescent="0.25">
      <c r="A586" s="28">
        <f>COUNTIF($B$6:B586,B586)</f>
        <v>1</v>
      </c>
      <c r="B586" s="24" t="s">
        <v>514</v>
      </c>
      <c r="C586" s="10">
        <v>3457496</v>
      </c>
      <c r="D586" s="10"/>
      <c r="E586" s="10"/>
      <c r="F586" s="10"/>
      <c r="G586" s="10"/>
      <c r="H586" s="10"/>
      <c r="I586" s="10"/>
      <c r="J586" s="10"/>
      <c r="K586" s="10"/>
      <c r="L586" s="9"/>
      <c r="M586" s="10"/>
      <c r="N586" s="11"/>
      <c r="O586" s="10"/>
      <c r="P586" s="10"/>
      <c r="Q586" s="10"/>
      <c r="R586" s="10"/>
      <c r="S586" s="10"/>
      <c r="T586" s="10"/>
      <c r="U586" s="10"/>
      <c r="V586" s="10"/>
      <c r="W586" s="9"/>
      <c r="X586" s="10"/>
      <c r="Y586" s="10"/>
      <c r="Z586" s="10"/>
      <c r="AA586" s="10"/>
      <c r="AB586" s="10"/>
      <c r="AC586" s="10"/>
      <c r="AD586" s="10"/>
      <c r="AE586" s="10"/>
      <c r="AF586" s="10"/>
      <c r="AG586" s="10"/>
      <c r="AH586" s="9"/>
      <c r="AI586" s="9"/>
      <c r="AJ586" s="9"/>
      <c r="AK586" s="9"/>
      <c r="AL586" s="10"/>
      <c r="AM586" s="10"/>
      <c r="AN586" s="10"/>
      <c r="AO586" s="10"/>
      <c r="AP586" s="10"/>
      <c r="AQ586" s="10"/>
      <c r="AR586" s="10"/>
      <c r="AS586" s="10"/>
      <c r="AT586" s="10"/>
      <c r="AU586" s="10"/>
      <c r="AV586" s="10"/>
      <c r="AW586" s="10"/>
      <c r="AX586" s="10"/>
      <c r="AY586" s="9"/>
      <c r="AZ586" s="10"/>
      <c r="BA586" s="10"/>
      <c r="BB586" s="10"/>
      <c r="BC586" s="10"/>
      <c r="BD586" s="10"/>
      <c r="BE586" s="10"/>
      <c r="BF586" s="10"/>
      <c r="BG586" s="10"/>
      <c r="BH586" s="10"/>
      <c r="BI586" s="10"/>
      <c r="BJ586" s="10"/>
      <c r="BK586" s="10"/>
      <c r="BL586" s="10"/>
      <c r="BM586" s="10"/>
      <c r="BN586" s="10"/>
      <c r="BO586" s="11"/>
      <c r="BP586" s="10"/>
      <c r="BQ586" s="10"/>
      <c r="BR586" s="10"/>
      <c r="BS586" s="10"/>
      <c r="BT586" s="10"/>
      <c r="BU586" s="10"/>
      <c r="BV586" s="9"/>
      <c r="BW586" s="10"/>
      <c r="BX586" s="10"/>
      <c r="BY586" s="10"/>
      <c r="BZ586" s="10"/>
      <c r="CA586" s="10"/>
      <c r="CB586" s="10"/>
      <c r="CC586" s="10"/>
      <c r="CD586" s="10"/>
      <c r="CE586" s="9"/>
      <c r="CF586" s="11"/>
      <c r="CG586" s="10"/>
      <c r="CH586" s="10"/>
      <c r="CI586" s="10"/>
      <c r="CJ586" s="10"/>
      <c r="CK586" s="10"/>
      <c r="CL586" s="9"/>
      <c r="CM586" s="9"/>
    </row>
    <row r="587" spans="1:91" s="4" customFormat="1" x14ac:dyDescent="0.25">
      <c r="A587" s="28">
        <f>COUNTIF($B$6:B587,B587)</f>
        <v>1</v>
      </c>
      <c r="B587" s="24" t="s">
        <v>515</v>
      </c>
      <c r="C587" s="10">
        <v>22752</v>
      </c>
      <c r="D587" s="9"/>
      <c r="E587" s="10"/>
      <c r="F587" s="9"/>
      <c r="G587" s="9"/>
      <c r="H587" s="9"/>
      <c r="I587" s="9"/>
      <c r="J587" s="10"/>
      <c r="K587" s="9"/>
      <c r="L587" s="9"/>
      <c r="M587" s="9"/>
      <c r="N587" s="9"/>
      <c r="O587" s="9"/>
      <c r="P587" s="10"/>
      <c r="Q587" s="10"/>
      <c r="R587" s="9"/>
      <c r="S587" s="10"/>
      <c r="T587" s="9"/>
      <c r="U587" s="9"/>
      <c r="V587" s="10"/>
      <c r="W587" s="9"/>
      <c r="X587" s="9"/>
      <c r="Y587" s="9"/>
      <c r="Z587" s="9"/>
      <c r="AA587" s="9"/>
      <c r="AB587" s="9"/>
      <c r="AC587" s="10"/>
      <c r="AD587" s="9"/>
      <c r="AE587" s="9"/>
      <c r="AF587" s="9"/>
      <c r="AG587" s="9"/>
      <c r="AH587" s="9"/>
      <c r="AI587" s="9"/>
      <c r="AJ587" s="9"/>
      <c r="AK587" s="9"/>
      <c r="AL587" s="10"/>
      <c r="AM587" s="9"/>
      <c r="AN587" s="10"/>
      <c r="AO587" s="9"/>
      <c r="AP587" s="10"/>
      <c r="AQ587" s="9"/>
      <c r="AR587" s="10"/>
      <c r="AS587" s="10"/>
      <c r="AT587" s="10"/>
      <c r="AU587" s="10"/>
      <c r="AV587" s="10"/>
      <c r="AW587" s="9"/>
      <c r="AX587" s="9"/>
      <c r="AY587" s="9"/>
      <c r="AZ587" s="10"/>
      <c r="BA587" s="9"/>
      <c r="BB587" s="9"/>
      <c r="BC587" s="10"/>
      <c r="BD587" s="10"/>
      <c r="BE587" s="9"/>
      <c r="BF587" s="9"/>
      <c r="BG587" s="9"/>
      <c r="BH587" s="9"/>
      <c r="BI587" s="10"/>
      <c r="BJ587" s="9"/>
      <c r="BK587" s="9"/>
      <c r="BL587" s="10"/>
      <c r="BM587" s="9"/>
      <c r="BN587" s="10"/>
      <c r="BO587" s="9"/>
      <c r="BP587" s="10"/>
      <c r="BQ587" s="9"/>
      <c r="BR587" s="9"/>
      <c r="BS587" s="9"/>
      <c r="BT587" s="9"/>
      <c r="BU587" s="9"/>
      <c r="BV587" s="9"/>
      <c r="BW587" s="9"/>
      <c r="BX587" s="9"/>
      <c r="BY587" s="10"/>
      <c r="BZ587" s="10"/>
      <c r="CA587" s="10"/>
      <c r="CB587" s="9"/>
      <c r="CC587" s="9"/>
      <c r="CD587" s="9"/>
      <c r="CE587" s="9"/>
      <c r="CF587" s="10"/>
      <c r="CG587" s="9"/>
      <c r="CH587" s="10"/>
      <c r="CI587" s="9"/>
      <c r="CJ587" s="9"/>
      <c r="CK587" s="9"/>
      <c r="CL587" s="9"/>
      <c r="CM587" s="9"/>
    </row>
    <row r="588" spans="1:91" s="4" customFormat="1" x14ac:dyDescent="0.25">
      <c r="A588" s="28">
        <f>COUNTIF($B$6:B588,B588)</f>
        <v>1</v>
      </c>
      <c r="B588" s="24" t="s">
        <v>516</v>
      </c>
      <c r="C588" s="9">
        <v>0</v>
      </c>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row>
    <row r="589" spans="1:91" s="4" customFormat="1" x14ac:dyDescent="0.25">
      <c r="A589" s="28">
        <f>COUNTIF($B$6:B589,B589)</f>
        <v>1</v>
      </c>
      <c r="B589" s="24" t="s">
        <v>517</v>
      </c>
      <c r="C589" s="9">
        <v>0</v>
      </c>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row>
    <row r="590" spans="1:91" s="4" customFormat="1" x14ac:dyDescent="0.25">
      <c r="A590" s="28">
        <f>COUNTIF($B$6:B590,B590)</f>
        <v>1</v>
      </c>
      <c r="B590" s="24" t="s">
        <v>518</v>
      </c>
      <c r="C590" s="10">
        <v>7826</v>
      </c>
      <c r="D590" s="10"/>
      <c r="E590" s="9"/>
      <c r="F590" s="9"/>
      <c r="G590" s="10"/>
      <c r="H590" s="9"/>
      <c r="I590" s="9"/>
      <c r="J590" s="9"/>
      <c r="K590" s="9"/>
      <c r="L590" s="9"/>
      <c r="M590" s="9"/>
      <c r="N590" s="9"/>
      <c r="O590" s="9"/>
      <c r="P590" s="9"/>
      <c r="Q590" s="9"/>
      <c r="R590" s="9"/>
      <c r="S590" s="10"/>
      <c r="T590" s="9"/>
      <c r="U590" s="9"/>
      <c r="V590" s="9"/>
      <c r="W590" s="9"/>
      <c r="X590" s="9"/>
      <c r="Y590" s="9"/>
      <c r="Z590" s="9"/>
      <c r="AA590" s="9"/>
      <c r="AB590" s="9"/>
      <c r="AC590" s="9"/>
      <c r="AD590" s="9"/>
      <c r="AE590" s="9"/>
      <c r="AF590" s="9"/>
      <c r="AG590" s="9"/>
      <c r="AH590" s="9"/>
      <c r="AI590" s="9"/>
      <c r="AJ590" s="9"/>
      <c r="AK590" s="9"/>
      <c r="AL590" s="9"/>
      <c r="AM590" s="9"/>
      <c r="AN590" s="9"/>
      <c r="AO590" s="10"/>
      <c r="AP590" s="9"/>
      <c r="AQ590" s="9"/>
      <c r="AR590" s="9"/>
      <c r="AS590" s="10"/>
      <c r="AT590" s="9"/>
      <c r="AU590" s="10"/>
      <c r="AV590" s="9"/>
      <c r="AW590" s="9"/>
      <c r="AX590" s="9"/>
      <c r="AY590" s="9"/>
      <c r="AZ590" s="9"/>
      <c r="BA590" s="9"/>
      <c r="BB590" s="9"/>
      <c r="BC590" s="9"/>
      <c r="BD590" s="9"/>
      <c r="BE590" s="10"/>
      <c r="BF590" s="10"/>
      <c r="BG590" s="9"/>
      <c r="BH590" s="9"/>
      <c r="BI590" s="9"/>
      <c r="BJ590" s="9"/>
      <c r="BK590" s="9"/>
      <c r="BL590" s="9"/>
      <c r="BM590" s="9"/>
      <c r="BN590" s="9"/>
      <c r="BO590" s="9"/>
      <c r="BP590" s="9"/>
      <c r="BQ590" s="9"/>
      <c r="BR590" s="9"/>
      <c r="BS590" s="9"/>
      <c r="BT590" s="9"/>
      <c r="BU590" s="9"/>
      <c r="BV590" s="9"/>
      <c r="BW590" s="10"/>
      <c r="BX590" s="9"/>
      <c r="BY590" s="9"/>
      <c r="BZ590" s="9"/>
      <c r="CA590" s="10"/>
      <c r="CB590" s="9"/>
      <c r="CC590" s="9"/>
      <c r="CD590" s="9"/>
      <c r="CE590" s="9"/>
      <c r="CF590" s="9"/>
      <c r="CG590" s="9"/>
      <c r="CH590" s="9"/>
      <c r="CI590" s="9"/>
      <c r="CJ590" s="9"/>
      <c r="CK590" s="9"/>
      <c r="CL590" s="9"/>
      <c r="CM590" s="9"/>
    </row>
    <row r="591" spans="1:91" s="4" customFormat="1" x14ac:dyDescent="0.25">
      <c r="A591" s="28">
        <f>COUNTIF($B$6:B591,B591)</f>
        <v>2</v>
      </c>
      <c r="B591" s="24" t="s">
        <v>39</v>
      </c>
      <c r="C591" s="10">
        <v>1585270</v>
      </c>
      <c r="D591" s="10"/>
      <c r="E591" s="10"/>
      <c r="F591" s="10"/>
      <c r="G591" s="10"/>
      <c r="H591" s="10"/>
      <c r="I591" s="10"/>
      <c r="J591" s="10"/>
      <c r="K591" s="10"/>
      <c r="L591" s="10"/>
      <c r="M591" s="10"/>
      <c r="N591" s="9"/>
      <c r="O591" s="10"/>
      <c r="P591" s="10"/>
      <c r="Q591" s="10"/>
      <c r="R591" s="10"/>
      <c r="S591" s="10"/>
      <c r="T591" s="10"/>
      <c r="U591" s="10"/>
      <c r="V591" s="10"/>
      <c r="W591" s="10"/>
      <c r="X591" s="10"/>
      <c r="Y591" s="10"/>
      <c r="Z591" s="10"/>
      <c r="AA591" s="10"/>
      <c r="AB591" s="10"/>
      <c r="AC591" s="10"/>
      <c r="AD591" s="10"/>
      <c r="AE591" s="10"/>
      <c r="AF591" s="10"/>
      <c r="AG591" s="10"/>
      <c r="AH591" s="9"/>
      <c r="AI591" s="10"/>
      <c r="AJ591" s="10"/>
      <c r="AK591" s="10"/>
      <c r="AL591" s="10"/>
      <c r="AM591" s="10"/>
      <c r="AN591" s="10"/>
      <c r="AO591" s="9"/>
      <c r="AP591" s="10"/>
      <c r="AQ591" s="10"/>
      <c r="AR591" s="10"/>
      <c r="AS591" s="10"/>
      <c r="AT591" s="10"/>
      <c r="AU591" s="10"/>
      <c r="AV591" s="10"/>
      <c r="AW591" s="10"/>
      <c r="AX591" s="10"/>
      <c r="AY591" s="9"/>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9"/>
      <c r="BW591" s="10"/>
      <c r="BX591" s="10"/>
      <c r="BY591" s="10"/>
      <c r="BZ591" s="10"/>
      <c r="CA591" s="10"/>
      <c r="CB591" s="10"/>
      <c r="CC591" s="10"/>
      <c r="CD591" s="10"/>
      <c r="CE591" s="10"/>
      <c r="CF591" s="10"/>
      <c r="CG591" s="10"/>
      <c r="CH591" s="10"/>
      <c r="CI591" s="10"/>
      <c r="CJ591" s="10"/>
      <c r="CK591" s="10"/>
      <c r="CL591" s="9"/>
      <c r="CM591" s="9"/>
    </row>
    <row r="592" spans="1:91" s="4" customFormat="1" x14ac:dyDescent="0.25">
      <c r="A592" s="28">
        <f>COUNTIF($B$6:B592,B592)</f>
        <v>2</v>
      </c>
      <c r="B592" s="24" t="s">
        <v>40</v>
      </c>
      <c r="C592" s="10">
        <v>1293768</v>
      </c>
      <c r="D592" s="10"/>
      <c r="E592" s="10"/>
      <c r="F592" s="10"/>
      <c r="G592" s="10"/>
      <c r="H592" s="9"/>
      <c r="I592" s="10"/>
      <c r="J592" s="10"/>
      <c r="K592" s="10"/>
      <c r="L592" s="10"/>
      <c r="M592" s="10"/>
      <c r="N592" s="10"/>
      <c r="O592" s="10"/>
      <c r="P592" s="10"/>
      <c r="Q592" s="10"/>
      <c r="R592" s="9"/>
      <c r="S592" s="10"/>
      <c r="T592" s="10"/>
      <c r="U592" s="10"/>
      <c r="V592" s="10"/>
      <c r="W592" s="10"/>
      <c r="X592" s="10"/>
      <c r="Y592" s="10"/>
      <c r="Z592" s="10"/>
      <c r="AA592" s="10"/>
      <c r="AB592" s="10"/>
      <c r="AC592" s="10"/>
      <c r="AD592" s="10"/>
      <c r="AE592" s="10"/>
      <c r="AF592" s="10"/>
      <c r="AG592" s="10"/>
      <c r="AH592" s="9"/>
      <c r="AI592" s="10"/>
      <c r="AJ592" s="9"/>
      <c r="AK592" s="9"/>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9"/>
      <c r="BK592" s="9"/>
      <c r="BL592" s="10"/>
      <c r="BM592" s="10"/>
      <c r="BN592" s="10"/>
      <c r="BO592" s="9"/>
      <c r="BP592" s="10"/>
      <c r="BQ592" s="10"/>
      <c r="BR592" s="10"/>
      <c r="BS592" s="10"/>
      <c r="BT592" s="10"/>
      <c r="BU592" s="10"/>
      <c r="BV592" s="10"/>
      <c r="BW592" s="10"/>
      <c r="BX592" s="10"/>
      <c r="BY592" s="10"/>
      <c r="BZ592" s="9"/>
      <c r="CA592" s="10"/>
      <c r="CB592" s="10"/>
      <c r="CC592" s="10"/>
      <c r="CD592" s="10"/>
      <c r="CE592" s="9"/>
      <c r="CF592" s="10"/>
      <c r="CG592" s="10"/>
      <c r="CH592" s="10"/>
      <c r="CI592" s="10"/>
      <c r="CJ592" s="10"/>
      <c r="CK592" s="10"/>
      <c r="CL592" s="9"/>
      <c r="CM592" s="9"/>
    </row>
    <row r="593" spans="1:91" s="4" customFormat="1" x14ac:dyDescent="0.25">
      <c r="A593" s="28">
        <f>COUNTIF($B$6:B593,B593)</f>
        <v>2</v>
      </c>
      <c r="B593" s="24" t="s">
        <v>183</v>
      </c>
      <c r="C593" s="10">
        <v>14272</v>
      </c>
      <c r="D593" s="10"/>
      <c r="E593" s="9"/>
      <c r="F593" s="9"/>
      <c r="G593" s="9"/>
      <c r="H593" s="9"/>
      <c r="I593" s="9"/>
      <c r="J593" s="9"/>
      <c r="K593" s="9"/>
      <c r="L593" s="9"/>
      <c r="M593" s="9"/>
      <c r="N593" s="9"/>
      <c r="O593" s="9"/>
      <c r="P593" s="9"/>
      <c r="Q593" s="9"/>
      <c r="R593" s="9"/>
      <c r="S593" s="9"/>
      <c r="T593" s="10"/>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10"/>
      <c r="AY593" s="9"/>
      <c r="AZ593" s="9"/>
      <c r="BA593" s="9"/>
      <c r="BB593" s="9"/>
      <c r="BC593" s="9"/>
      <c r="BD593" s="9"/>
      <c r="BE593" s="9"/>
      <c r="BF593" s="9"/>
      <c r="BG593" s="9"/>
      <c r="BH593" s="9"/>
      <c r="BI593" s="9"/>
      <c r="BJ593" s="9"/>
      <c r="BK593" s="9"/>
      <c r="BL593" s="9"/>
      <c r="BM593" s="9"/>
      <c r="BN593" s="10"/>
      <c r="BO593" s="9"/>
      <c r="BP593" s="10"/>
      <c r="BQ593" s="9"/>
      <c r="BR593" s="10"/>
      <c r="BS593" s="9"/>
      <c r="BT593" s="10"/>
      <c r="BU593" s="9"/>
      <c r="BV593" s="9"/>
      <c r="BW593" s="9"/>
      <c r="BX593" s="9"/>
      <c r="BY593" s="9"/>
      <c r="BZ593" s="9"/>
      <c r="CA593" s="9"/>
      <c r="CB593" s="9"/>
      <c r="CC593" s="9"/>
      <c r="CD593" s="9"/>
      <c r="CE593" s="9"/>
      <c r="CF593" s="9"/>
      <c r="CG593" s="9"/>
      <c r="CH593" s="9"/>
      <c r="CI593" s="9"/>
      <c r="CJ593" s="9"/>
      <c r="CK593" s="9"/>
      <c r="CL593" s="9"/>
      <c r="CM593" s="9"/>
    </row>
    <row r="594" spans="1:91" s="4" customFormat="1" x14ac:dyDescent="0.25">
      <c r="A594" s="28">
        <f>COUNTIF($B$6:B594,B594)</f>
        <v>1</v>
      </c>
      <c r="B594" s="24" t="s">
        <v>519</v>
      </c>
      <c r="C594" s="10">
        <v>7609</v>
      </c>
      <c r="D594" s="9"/>
      <c r="E594" s="9"/>
      <c r="F594" s="9"/>
      <c r="G594" s="9"/>
      <c r="H594" s="10"/>
      <c r="I594" s="9"/>
      <c r="J594" s="9"/>
      <c r="K594" s="10"/>
      <c r="L594" s="10"/>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10"/>
      <c r="AR594" s="9"/>
      <c r="AS594" s="9"/>
      <c r="AT594" s="9"/>
      <c r="AU594" s="9"/>
      <c r="AV594" s="9"/>
      <c r="AW594" s="9"/>
      <c r="AX594" s="9"/>
      <c r="AY594" s="9"/>
      <c r="AZ594" s="9"/>
      <c r="BA594" s="9"/>
      <c r="BB594" s="9"/>
      <c r="BC594" s="9"/>
      <c r="BD594" s="10"/>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10"/>
      <c r="CG594" s="9"/>
      <c r="CH594" s="9"/>
      <c r="CI594" s="9"/>
      <c r="CJ594" s="9"/>
      <c r="CK594" s="9"/>
      <c r="CL594" s="9"/>
      <c r="CM594" s="9"/>
    </row>
    <row r="595" spans="1:91" s="4" customFormat="1" x14ac:dyDescent="0.25">
      <c r="A595" s="28">
        <f>COUNTIF($B$6:B595,B595)</f>
        <v>1</v>
      </c>
      <c r="B595" s="24" t="s">
        <v>53</v>
      </c>
      <c r="C595" s="10">
        <v>2237621</v>
      </c>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10"/>
      <c r="CD595" s="10"/>
      <c r="CE595" s="10"/>
      <c r="CF595" s="10"/>
      <c r="CG595" s="10"/>
      <c r="CH595" s="10"/>
      <c r="CI595" s="10"/>
      <c r="CJ595" s="10"/>
      <c r="CK595" s="10"/>
      <c r="CL595" s="9"/>
      <c r="CM595" s="9"/>
    </row>
    <row r="596" spans="1:91" s="4" customFormat="1" x14ac:dyDescent="0.25">
      <c r="A596" s="28">
        <f>COUNTIF($B$6:B596,B596)</f>
        <v>1</v>
      </c>
      <c r="B596" s="24" t="s">
        <v>520</v>
      </c>
      <c r="C596" s="9">
        <v>9</v>
      </c>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row>
    <row r="597" spans="1:91" s="4" customFormat="1" x14ac:dyDescent="0.25">
      <c r="A597" s="28">
        <f>COUNTIF($B$6:B597,B597)</f>
        <v>1</v>
      </c>
      <c r="B597" s="24" t="s">
        <v>521</v>
      </c>
      <c r="C597" s="9">
        <v>0</v>
      </c>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row>
    <row r="598" spans="1:91" s="4" customFormat="1" x14ac:dyDescent="0.25">
      <c r="A598" s="28">
        <f>COUNTIF($B$6:B598,B598)</f>
        <v>2</v>
      </c>
      <c r="B598" s="24" t="s">
        <v>419</v>
      </c>
      <c r="C598" s="9">
        <v>107</v>
      </c>
      <c r="D598" s="9"/>
      <c r="E598" s="9"/>
      <c r="F598" s="9"/>
      <c r="G598" s="9"/>
      <c r="H598" s="9"/>
      <c r="I598" s="9"/>
      <c r="J598" s="9"/>
      <c r="K598" s="9"/>
      <c r="L598" s="9"/>
      <c r="M598" s="9"/>
      <c r="N598" s="9"/>
      <c r="O598" s="9"/>
      <c r="P598" s="9"/>
      <c r="Q598" s="9"/>
      <c r="R598" s="9"/>
      <c r="S598" s="9"/>
      <c r="T598" s="9"/>
      <c r="U598" s="9"/>
      <c r="V598" s="9"/>
      <c r="W598" s="9"/>
      <c r="X598" s="9"/>
      <c r="Y598" s="9"/>
      <c r="Z598" s="9"/>
      <c r="AA598" s="10"/>
      <c r="AB598" s="9"/>
      <c r="AC598" s="9"/>
      <c r="AD598" s="9"/>
      <c r="AE598" s="9"/>
      <c r="AF598" s="9"/>
      <c r="AG598" s="9"/>
      <c r="AH598" s="9"/>
      <c r="AI598" s="9"/>
      <c r="AJ598" s="9"/>
      <c r="AK598" s="9"/>
      <c r="AL598" s="10"/>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row>
    <row r="599" spans="1:91" s="4" customFormat="1" x14ac:dyDescent="0.25">
      <c r="A599" s="28">
        <f>COUNTIF($B$6:B599,B599)</f>
        <v>1</v>
      </c>
      <c r="B599" s="24" t="s">
        <v>522</v>
      </c>
      <c r="C599" s="10">
        <v>1950</v>
      </c>
      <c r="D599" s="9"/>
      <c r="E599" s="9"/>
      <c r="F599" s="9"/>
      <c r="G599" s="9"/>
      <c r="H599" s="10"/>
      <c r="I599" s="9"/>
      <c r="J599" s="9"/>
      <c r="K599" s="9"/>
      <c r="L599" s="9"/>
      <c r="M599" s="9"/>
      <c r="N599" s="9"/>
      <c r="O599" s="9"/>
      <c r="P599" s="9"/>
      <c r="Q599" s="9"/>
      <c r="R599" s="9"/>
      <c r="S599" s="9"/>
      <c r="T599" s="9"/>
      <c r="U599" s="10"/>
      <c r="V599" s="9"/>
      <c r="W599" s="9"/>
      <c r="X599" s="9"/>
      <c r="Y599" s="9"/>
      <c r="Z599" s="9"/>
      <c r="AA599" s="9"/>
      <c r="AB599" s="9"/>
      <c r="AC599" s="9"/>
      <c r="AD599" s="9"/>
      <c r="AE599" s="10"/>
      <c r="AF599" s="9"/>
      <c r="AG599" s="9"/>
      <c r="AH599" s="9"/>
      <c r="AI599" s="9"/>
      <c r="AJ599" s="9"/>
      <c r="AK599" s="9"/>
      <c r="AL599" s="9"/>
      <c r="AM599" s="9"/>
      <c r="AN599" s="9"/>
      <c r="AO599" s="9"/>
      <c r="AP599" s="9"/>
      <c r="AQ599" s="9"/>
      <c r="AR599" s="9"/>
      <c r="AS599" s="9"/>
      <c r="AT599" s="9"/>
      <c r="AU599" s="9"/>
      <c r="AV599" s="9"/>
      <c r="AW599" s="10"/>
      <c r="AX599" s="9"/>
      <c r="AY599" s="9"/>
      <c r="AZ599" s="9"/>
      <c r="BA599" s="9"/>
      <c r="BB599" s="9"/>
      <c r="BC599" s="9"/>
      <c r="BD599" s="10"/>
      <c r="BE599" s="9"/>
      <c r="BF599" s="10"/>
      <c r="BG599" s="9"/>
      <c r="BH599" s="9"/>
      <c r="BI599" s="9"/>
      <c r="BJ599" s="9"/>
      <c r="BK599" s="10"/>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row>
    <row r="600" spans="1:91" s="4" customFormat="1" x14ac:dyDescent="0.25">
      <c r="A600" s="28">
        <f>COUNTIF($B$6:B600,B600)</f>
        <v>1</v>
      </c>
      <c r="B600" s="24" t="s">
        <v>54</v>
      </c>
      <c r="C600" s="10">
        <v>1077468</v>
      </c>
      <c r="D600" s="9"/>
      <c r="E600" s="10"/>
      <c r="F600" s="10"/>
      <c r="G600" s="10"/>
      <c r="H600" s="9"/>
      <c r="I600" s="10"/>
      <c r="J600" s="10"/>
      <c r="K600" s="10"/>
      <c r="L600" s="10"/>
      <c r="M600" s="10"/>
      <c r="N600" s="10"/>
      <c r="O600" s="10"/>
      <c r="P600" s="10"/>
      <c r="Q600" s="10"/>
      <c r="R600" s="10"/>
      <c r="S600" s="10"/>
      <c r="T600" s="10"/>
      <c r="U600" s="10"/>
      <c r="V600" s="10"/>
      <c r="W600" s="10"/>
      <c r="X600" s="9"/>
      <c r="Y600" s="10"/>
      <c r="Z600" s="10"/>
      <c r="AA600" s="10"/>
      <c r="AB600" s="10"/>
      <c r="AC600" s="10"/>
      <c r="AD600" s="10"/>
      <c r="AE600" s="10"/>
      <c r="AF600" s="10"/>
      <c r="AG600" s="10"/>
      <c r="AH600" s="10"/>
      <c r="AI600" s="10"/>
      <c r="AJ600" s="10"/>
      <c r="AK600" s="10"/>
      <c r="AL600" s="10"/>
      <c r="AM600" s="10"/>
      <c r="AN600" s="10"/>
      <c r="AO600" s="10"/>
      <c r="AP600" s="10"/>
      <c r="AQ600" s="10"/>
      <c r="AR600" s="9"/>
      <c r="AS600" s="10"/>
      <c r="AT600" s="10"/>
      <c r="AU600" s="10"/>
      <c r="AV600" s="10"/>
      <c r="AW600" s="9"/>
      <c r="AX600" s="10"/>
      <c r="AY600" s="9"/>
      <c r="AZ600" s="10"/>
      <c r="BA600" s="10"/>
      <c r="BB600" s="9"/>
      <c r="BC600" s="9"/>
      <c r="BD600" s="10"/>
      <c r="BE600" s="10"/>
      <c r="BF600" s="10"/>
      <c r="BG600" s="10"/>
      <c r="BH600" s="10"/>
      <c r="BI600" s="10"/>
      <c r="BJ600" s="10"/>
      <c r="BK600" s="10"/>
      <c r="BL600" s="10"/>
      <c r="BM600" s="10"/>
      <c r="BN600" s="10"/>
      <c r="BO600" s="9"/>
      <c r="BP600" s="10"/>
      <c r="BQ600" s="10"/>
      <c r="BR600" s="10"/>
      <c r="BS600" s="10"/>
      <c r="BT600" s="10"/>
      <c r="BU600" s="10"/>
      <c r="BV600" s="10"/>
      <c r="BW600" s="9"/>
      <c r="BX600" s="10"/>
      <c r="BY600" s="10"/>
      <c r="BZ600" s="9"/>
      <c r="CA600" s="10"/>
      <c r="CB600" s="10"/>
      <c r="CC600" s="10"/>
      <c r="CD600" s="10"/>
      <c r="CE600" s="10"/>
      <c r="CF600" s="10"/>
      <c r="CG600" s="10"/>
      <c r="CH600" s="10"/>
      <c r="CI600" s="9"/>
      <c r="CJ600" s="10"/>
      <c r="CK600" s="10"/>
      <c r="CL600" s="9"/>
      <c r="CM600" s="9"/>
    </row>
    <row r="601" spans="1:91" s="4" customFormat="1" x14ac:dyDescent="0.25">
      <c r="A601" s="28">
        <f>COUNTIF($B$6:B601,B601)</f>
        <v>1</v>
      </c>
      <c r="B601" s="24" t="s">
        <v>55</v>
      </c>
      <c r="C601" s="10">
        <v>204829</v>
      </c>
      <c r="D601" s="10"/>
      <c r="E601" s="10"/>
      <c r="F601" s="10"/>
      <c r="G601" s="10"/>
      <c r="H601" s="10"/>
      <c r="I601" s="10"/>
      <c r="J601" s="10"/>
      <c r="K601" s="10"/>
      <c r="L601" s="10"/>
      <c r="M601" s="9"/>
      <c r="N601" s="10"/>
      <c r="O601" s="10"/>
      <c r="P601" s="10"/>
      <c r="Q601" s="9"/>
      <c r="R601" s="10"/>
      <c r="S601" s="10"/>
      <c r="T601" s="9"/>
      <c r="U601" s="10"/>
      <c r="V601" s="10"/>
      <c r="W601" s="10"/>
      <c r="X601" s="10"/>
      <c r="Y601" s="10"/>
      <c r="Z601" s="10"/>
      <c r="AA601" s="10"/>
      <c r="AB601" s="10"/>
      <c r="AC601" s="10"/>
      <c r="AD601" s="10"/>
      <c r="AE601" s="10"/>
      <c r="AF601" s="9"/>
      <c r="AG601" s="10"/>
      <c r="AH601" s="10"/>
      <c r="AI601" s="10"/>
      <c r="AJ601" s="10"/>
      <c r="AK601" s="10"/>
      <c r="AL601" s="10"/>
      <c r="AM601" s="10"/>
      <c r="AN601" s="10"/>
      <c r="AO601" s="10"/>
      <c r="AP601" s="9"/>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9"/>
      <c r="BS601" s="10"/>
      <c r="BT601" s="10"/>
      <c r="BU601" s="10"/>
      <c r="BV601" s="10"/>
      <c r="BW601" s="9"/>
      <c r="BX601" s="10"/>
      <c r="BY601" s="10"/>
      <c r="BZ601" s="10"/>
      <c r="CA601" s="10"/>
      <c r="CB601" s="10"/>
      <c r="CC601" s="10"/>
      <c r="CD601" s="10"/>
      <c r="CE601" s="10"/>
      <c r="CF601" s="10"/>
      <c r="CG601" s="10"/>
      <c r="CH601" s="10"/>
      <c r="CI601" s="10"/>
      <c r="CJ601" s="10"/>
      <c r="CK601" s="10"/>
      <c r="CL601" s="9"/>
      <c r="CM601" s="9"/>
    </row>
    <row r="602" spans="1:91" s="4" customFormat="1" x14ac:dyDescent="0.25">
      <c r="A602" s="28">
        <f>COUNTIF($B$6:B602,B602)</f>
        <v>1</v>
      </c>
      <c r="B602" s="24" t="s">
        <v>56</v>
      </c>
      <c r="C602" s="10">
        <v>79144</v>
      </c>
      <c r="D602" s="10"/>
      <c r="E602" s="10"/>
      <c r="F602" s="10"/>
      <c r="G602" s="9"/>
      <c r="H602" s="9"/>
      <c r="I602" s="10"/>
      <c r="J602" s="10"/>
      <c r="K602" s="10"/>
      <c r="L602" s="9"/>
      <c r="M602" s="10"/>
      <c r="N602" s="9"/>
      <c r="O602" s="10"/>
      <c r="P602" s="10"/>
      <c r="Q602" s="10"/>
      <c r="R602" s="10"/>
      <c r="S602" s="10"/>
      <c r="T602" s="10"/>
      <c r="U602" s="10"/>
      <c r="V602" s="10"/>
      <c r="W602" s="9"/>
      <c r="X602" s="10"/>
      <c r="Y602" s="10"/>
      <c r="Z602" s="10"/>
      <c r="AA602" s="10"/>
      <c r="AB602" s="10"/>
      <c r="AC602" s="10"/>
      <c r="AD602" s="10"/>
      <c r="AE602" s="10"/>
      <c r="AF602" s="10"/>
      <c r="AG602" s="10"/>
      <c r="AH602" s="10"/>
      <c r="AI602" s="10"/>
      <c r="AJ602" s="10"/>
      <c r="AK602" s="10"/>
      <c r="AL602" s="10"/>
      <c r="AM602" s="10"/>
      <c r="AN602" s="10"/>
      <c r="AO602" s="10"/>
      <c r="AP602" s="10"/>
      <c r="AQ602" s="10"/>
      <c r="AR602" s="9"/>
      <c r="AS602" s="10"/>
      <c r="AT602" s="10"/>
      <c r="AU602" s="10"/>
      <c r="AV602" s="10"/>
      <c r="AW602" s="10"/>
      <c r="AX602" s="10"/>
      <c r="AY602" s="9"/>
      <c r="AZ602" s="10"/>
      <c r="BA602" s="10"/>
      <c r="BB602" s="9"/>
      <c r="BC602" s="10"/>
      <c r="BD602" s="10"/>
      <c r="BE602" s="10"/>
      <c r="BF602" s="10"/>
      <c r="BG602" s="10"/>
      <c r="BH602" s="10"/>
      <c r="BI602" s="10"/>
      <c r="BJ602" s="10"/>
      <c r="BK602" s="10"/>
      <c r="BL602" s="10"/>
      <c r="BM602" s="10"/>
      <c r="BN602" s="10"/>
      <c r="BO602" s="10"/>
      <c r="BP602" s="10"/>
      <c r="BQ602" s="10"/>
      <c r="BR602" s="10"/>
      <c r="BS602" s="9"/>
      <c r="BT602" s="10"/>
      <c r="BU602" s="10"/>
      <c r="BV602" s="9"/>
      <c r="BW602" s="10"/>
      <c r="BX602" s="10"/>
      <c r="BY602" s="10"/>
      <c r="BZ602" s="10"/>
      <c r="CA602" s="10"/>
      <c r="CB602" s="10"/>
      <c r="CC602" s="10"/>
      <c r="CD602" s="10"/>
      <c r="CE602" s="10"/>
      <c r="CF602" s="10"/>
      <c r="CG602" s="10"/>
      <c r="CH602" s="9"/>
      <c r="CI602" s="9"/>
      <c r="CJ602" s="10"/>
      <c r="CK602" s="10"/>
      <c r="CL602" s="9"/>
      <c r="CM602" s="9"/>
    </row>
    <row r="603" spans="1:91" s="4" customFormat="1" x14ac:dyDescent="0.25">
      <c r="A603" s="28">
        <f>COUNTIF($B$6:B603,B603)</f>
        <v>1</v>
      </c>
      <c r="B603" s="24" t="s">
        <v>57</v>
      </c>
      <c r="C603" s="10">
        <v>155053</v>
      </c>
      <c r="D603" s="10"/>
      <c r="E603" s="10"/>
      <c r="F603" s="10"/>
      <c r="G603" s="10"/>
      <c r="H603" s="9"/>
      <c r="I603" s="9"/>
      <c r="J603" s="9"/>
      <c r="K603" s="10"/>
      <c r="L603" s="10"/>
      <c r="M603" s="10"/>
      <c r="N603" s="9"/>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9"/>
      <c r="AO603" s="9"/>
      <c r="AP603" s="10"/>
      <c r="AQ603" s="10"/>
      <c r="AR603" s="10"/>
      <c r="AS603" s="10"/>
      <c r="AT603" s="10"/>
      <c r="AU603" s="10"/>
      <c r="AV603" s="10"/>
      <c r="AW603" s="10"/>
      <c r="AX603" s="10"/>
      <c r="AY603" s="9"/>
      <c r="AZ603" s="10"/>
      <c r="BA603" s="10"/>
      <c r="BB603" s="9"/>
      <c r="BC603" s="10"/>
      <c r="BD603" s="10"/>
      <c r="BE603" s="10"/>
      <c r="BF603" s="10"/>
      <c r="BG603" s="10"/>
      <c r="BH603" s="10"/>
      <c r="BI603" s="10"/>
      <c r="BJ603" s="10"/>
      <c r="BK603" s="10"/>
      <c r="BL603" s="10"/>
      <c r="BM603" s="10"/>
      <c r="BN603" s="10"/>
      <c r="BO603" s="9"/>
      <c r="BP603" s="10"/>
      <c r="BQ603" s="10"/>
      <c r="BR603" s="10"/>
      <c r="BS603" s="10"/>
      <c r="BT603" s="10"/>
      <c r="BU603" s="10"/>
      <c r="BV603" s="10"/>
      <c r="BW603" s="10"/>
      <c r="BX603" s="10"/>
      <c r="BY603" s="10"/>
      <c r="BZ603" s="10"/>
      <c r="CA603" s="10"/>
      <c r="CB603" s="10"/>
      <c r="CC603" s="10"/>
      <c r="CD603" s="10"/>
      <c r="CE603" s="10"/>
      <c r="CF603" s="10"/>
      <c r="CG603" s="10"/>
      <c r="CH603" s="10"/>
      <c r="CI603" s="9"/>
      <c r="CJ603" s="10"/>
      <c r="CK603" s="10"/>
      <c r="CL603" s="9"/>
      <c r="CM603" s="9"/>
    </row>
    <row r="604" spans="1:91" s="4" customFormat="1" x14ac:dyDescent="0.25">
      <c r="A604" s="28">
        <f>COUNTIF($B$6:B604,B604)</f>
        <v>1</v>
      </c>
      <c r="B604" s="24" t="s">
        <v>523</v>
      </c>
      <c r="C604" s="9">
        <v>0</v>
      </c>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row>
    <row r="605" spans="1:91" s="4" customFormat="1" x14ac:dyDescent="0.25">
      <c r="A605" s="28">
        <f>COUNTIF($B$6:B605,B605)</f>
        <v>1</v>
      </c>
      <c r="B605" s="25" t="s">
        <v>524</v>
      </c>
      <c r="C605" s="13">
        <v>34349188</v>
      </c>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4"/>
      <c r="CM605" s="14"/>
    </row>
    <row r="606" spans="1:91" s="4" customFormat="1" x14ac:dyDescent="0.25">
      <c r="A606" s="28">
        <f>COUNTIF($B$6:B606,B606)</f>
        <v>0</v>
      </c>
      <c r="B606" s="24"/>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row>
    <row r="607" spans="1:91" s="4" customFormat="1" x14ac:dyDescent="0.25">
      <c r="A607" s="28">
        <f>COUNTIF($B$6:B607,B607)</f>
        <v>1</v>
      </c>
      <c r="B607" s="24" t="s">
        <v>525</v>
      </c>
      <c r="C607" s="10">
        <v>135197</v>
      </c>
      <c r="D607" s="10"/>
      <c r="E607" s="10"/>
      <c r="F607" s="10"/>
      <c r="G607" s="10"/>
      <c r="H607" s="10"/>
      <c r="I607" s="9"/>
      <c r="J607" s="9"/>
      <c r="K607" s="9"/>
      <c r="L607" s="10"/>
      <c r="M607" s="10"/>
      <c r="N607" s="10"/>
      <c r="O607" s="10"/>
      <c r="P607" s="10"/>
      <c r="Q607" s="10"/>
      <c r="R607" s="10"/>
      <c r="S607" s="10"/>
      <c r="T607" s="10"/>
      <c r="U607" s="10"/>
      <c r="V607" s="10"/>
      <c r="W607" s="9"/>
      <c r="X607" s="10"/>
      <c r="Y607" s="10"/>
      <c r="Z607" s="10"/>
      <c r="AA607" s="10"/>
      <c r="AB607" s="10"/>
      <c r="AC607" s="10"/>
      <c r="AD607" s="10"/>
      <c r="AE607" s="10"/>
      <c r="AF607" s="10"/>
      <c r="AG607" s="10"/>
      <c r="AH607" s="9"/>
      <c r="AI607" s="10"/>
      <c r="AJ607" s="9"/>
      <c r="AK607" s="10"/>
      <c r="AL607" s="10"/>
      <c r="AM607" s="9"/>
      <c r="AN607" s="10"/>
      <c r="AO607" s="10"/>
      <c r="AP607" s="10"/>
      <c r="AQ607" s="10"/>
      <c r="AR607" s="9"/>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9"/>
      <c r="BW607" s="10"/>
      <c r="BX607" s="10"/>
      <c r="BY607" s="10"/>
      <c r="BZ607" s="10"/>
      <c r="CA607" s="9"/>
      <c r="CB607" s="10"/>
      <c r="CC607" s="10"/>
      <c r="CD607" s="10"/>
      <c r="CE607" s="9"/>
      <c r="CF607" s="10"/>
      <c r="CG607" s="10"/>
      <c r="CH607" s="10"/>
      <c r="CI607" s="10"/>
      <c r="CJ607" s="10"/>
      <c r="CK607" s="10"/>
      <c r="CL607" s="9"/>
      <c r="CM607" s="9"/>
    </row>
    <row r="608" spans="1:91" s="4" customFormat="1" x14ac:dyDescent="0.25">
      <c r="A608" s="28">
        <f>COUNTIF($B$6:B608,B608)</f>
        <v>2</v>
      </c>
      <c r="B608" s="24" t="s">
        <v>142</v>
      </c>
      <c r="C608" s="10">
        <v>604481</v>
      </c>
      <c r="D608" s="9"/>
      <c r="E608" s="9"/>
      <c r="F608" s="10"/>
      <c r="G608" s="9"/>
      <c r="H608" s="10"/>
      <c r="I608" s="9"/>
      <c r="J608" s="10"/>
      <c r="K608" s="9"/>
      <c r="L608" s="9"/>
      <c r="M608" s="9"/>
      <c r="N608" s="9"/>
      <c r="O608" s="10"/>
      <c r="P608" s="9"/>
      <c r="Q608" s="9"/>
      <c r="R608" s="9"/>
      <c r="S608" s="9"/>
      <c r="T608" s="9"/>
      <c r="U608" s="9"/>
      <c r="V608" s="9"/>
      <c r="W608" s="9"/>
      <c r="X608" s="9"/>
      <c r="Y608" s="9"/>
      <c r="Z608" s="9"/>
      <c r="AA608" s="9"/>
      <c r="AB608" s="9"/>
      <c r="AC608" s="9"/>
      <c r="AD608" s="10"/>
      <c r="AE608" s="9"/>
      <c r="AF608" s="9"/>
      <c r="AG608" s="9"/>
      <c r="AH608" s="9"/>
      <c r="AI608" s="9"/>
      <c r="AJ608" s="9"/>
      <c r="AK608" s="9"/>
      <c r="AL608" s="9"/>
      <c r="AM608" s="9"/>
      <c r="AN608" s="10"/>
      <c r="AO608" s="9"/>
      <c r="AP608" s="10"/>
      <c r="AQ608" s="10"/>
      <c r="AR608" s="10"/>
      <c r="AS608" s="9"/>
      <c r="AT608" s="9"/>
      <c r="AU608" s="9"/>
      <c r="AV608" s="10"/>
      <c r="AW608" s="9"/>
      <c r="AX608" s="10"/>
      <c r="AY608" s="9"/>
      <c r="AZ608" s="9"/>
      <c r="BA608" s="9"/>
      <c r="BB608" s="9"/>
      <c r="BC608" s="9"/>
      <c r="BD608" s="10"/>
      <c r="BE608" s="10"/>
      <c r="BF608" s="10"/>
      <c r="BG608" s="9"/>
      <c r="BH608" s="9"/>
      <c r="BI608" s="10"/>
      <c r="BJ608" s="9"/>
      <c r="BK608" s="9"/>
      <c r="BL608" s="10"/>
      <c r="BM608" s="9"/>
      <c r="BN608" s="10"/>
      <c r="BO608" s="9"/>
      <c r="BP608" s="9"/>
      <c r="BQ608" s="9"/>
      <c r="BR608" s="9"/>
      <c r="BS608" s="9"/>
      <c r="BT608" s="9"/>
      <c r="BU608" s="9"/>
      <c r="BV608" s="9"/>
      <c r="BW608" s="9"/>
      <c r="BX608" s="9"/>
      <c r="BY608" s="9"/>
      <c r="BZ608" s="9"/>
      <c r="CA608" s="10"/>
      <c r="CB608" s="9"/>
      <c r="CC608" s="9"/>
      <c r="CD608" s="10"/>
      <c r="CE608" s="9"/>
      <c r="CF608" s="10"/>
      <c r="CG608" s="9"/>
      <c r="CH608" s="9"/>
      <c r="CI608" s="10"/>
      <c r="CJ608" s="9"/>
      <c r="CK608" s="10"/>
      <c r="CL608" s="9"/>
      <c r="CM608" s="9"/>
    </row>
    <row r="609" spans="1:91" s="4" customFormat="1" x14ac:dyDescent="0.25">
      <c r="A609" s="28">
        <f>COUNTIF($B$6:B609,B609)</f>
        <v>1</v>
      </c>
      <c r="B609" s="24" t="s">
        <v>526</v>
      </c>
      <c r="C609" s="9">
        <v>0</v>
      </c>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row>
    <row r="610" spans="1:91" s="4" customFormat="1" x14ac:dyDescent="0.25">
      <c r="A610" s="28">
        <f>COUNTIF($B$6:B610,B610)</f>
        <v>1</v>
      </c>
      <c r="B610" s="24" t="s">
        <v>527</v>
      </c>
      <c r="C610" s="9">
        <v>0</v>
      </c>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row>
    <row r="611" spans="1:91" s="4" customFormat="1" x14ac:dyDescent="0.25">
      <c r="A611" s="28">
        <f>COUNTIF($B$6:B611,B611)</f>
        <v>1</v>
      </c>
      <c r="B611" s="24" t="s">
        <v>528</v>
      </c>
      <c r="C611" s="10">
        <v>189852</v>
      </c>
      <c r="D611" s="9"/>
      <c r="E611" s="9"/>
      <c r="F611" s="9"/>
      <c r="G611" s="9"/>
      <c r="H611" s="9"/>
      <c r="I611" s="9"/>
      <c r="J611" s="9"/>
      <c r="K611" s="9"/>
      <c r="L611" s="9"/>
      <c r="M611" s="9"/>
      <c r="N611" s="9"/>
      <c r="O611" s="9"/>
      <c r="P611" s="9"/>
      <c r="Q611" s="9"/>
      <c r="R611" s="9"/>
      <c r="S611" s="9"/>
      <c r="T611" s="9"/>
      <c r="U611" s="9"/>
      <c r="V611" s="9"/>
      <c r="W611" s="9"/>
      <c r="X611" s="10"/>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10"/>
      <c r="BN611" s="9"/>
      <c r="BO611" s="9"/>
      <c r="BP611" s="9"/>
      <c r="BQ611" s="9"/>
      <c r="BR611" s="9"/>
      <c r="BS611" s="9"/>
      <c r="BT611" s="9"/>
      <c r="BU611" s="9"/>
      <c r="BV611" s="9"/>
      <c r="BW611" s="9"/>
      <c r="BX611" s="9"/>
      <c r="BY611" s="9"/>
      <c r="BZ611" s="9"/>
      <c r="CA611" s="10"/>
      <c r="CB611" s="9"/>
      <c r="CC611" s="10"/>
      <c r="CD611" s="9"/>
      <c r="CE611" s="9"/>
      <c r="CF611" s="9"/>
      <c r="CG611" s="9"/>
      <c r="CH611" s="9"/>
      <c r="CI611" s="9"/>
      <c r="CJ611" s="9"/>
      <c r="CK611" s="9"/>
      <c r="CL611" s="9"/>
      <c r="CM611" s="9"/>
    </row>
    <row r="612" spans="1:91" s="4" customFormat="1" ht="30" x14ac:dyDescent="0.25">
      <c r="A612" s="28">
        <f>COUNTIF($B$6:B612,B612)</f>
        <v>1</v>
      </c>
      <c r="B612" s="24" t="s">
        <v>529</v>
      </c>
      <c r="C612" s="10">
        <v>106169</v>
      </c>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10"/>
      <c r="BN612" s="9"/>
      <c r="BO612" s="9"/>
      <c r="BP612" s="9"/>
      <c r="BQ612" s="9"/>
      <c r="BR612" s="9"/>
      <c r="BS612" s="9"/>
      <c r="BT612" s="9"/>
      <c r="BU612" s="10"/>
      <c r="BV612" s="9"/>
      <c r="BW612" s="9"/>
      <c r="BX612" s="9"/>
      <c r="BY612" s="9"/>
      <c r="BZ612" s="9"/>
      <c r="CA612" s="9"/>
      <c r="CB612" s="9"/>
      <c r="CC612" s="9"/>
      <c r="CD612" s="9"/>
      <c r="CE612" s="9"/>
      <c r="CF612" s="9"/>
      <c r="CG612" s="9"/>
      <c r="CH612" s="9"/>
      <c r="CI612" s="9"/>
      <c r="CJ612" s="9"/>
      <c r="CK612" s="9"/>
      <c r="CL612" s="9"/>
      <c r="CM612" s="9"/>
    </row>
    <row r="613" spans="1:91" s="4" customFormat="1" x14ac:dyDescent="0.25">
      <c r="A613" s="28">
        <f>COUNTIF($B$6:B613,B613)</f>
        <v>1</v>
      </c>
      <c r="B613" s="24" t="s">
        <v>530</v>
      </c>
      <c r="C613" s="10">
        <v>842390</v>
      </c>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10"/>
      <c r="CD613" s="10"/>
      <c r="CE613" s="10"/>
      <c r="CF613" s="10"/>
      <c r="CG613" s="10"/>
      <c r="CH613" s="10"/>
      <c r="CI613" s="10"/>
      <c r="CJ613" s="10"/>
      <c r="CK613" s="10"/>
      <c r="CL613" s="9"/>
      <c r="CM613" s="9"/>
    </row>
    <row r="614" spans="1:91" s="4" customFormat="1" x14ac:dyDescent="0.25">
      <c r="A614" s="28">
        <f>COUNTIF($B$6:B614,B614)</f>
        <v>1</v>
      </c>
      <c r="B614" s="24" t="s">
        <v>531</v>
      </c>
      <c r="C614" s="10">
        <v>52576</v>
      </c>
      <c r="D614" s="9"/>
      <c r="E614" s="9"/>
      <c r="F614" s="9"/>
      <c r="G614" s="10"/>
      <c r="H614" s="9"/>
      <c r="I614" s="9"/>
      <c r="J614" s="9"/>
      <c r="K614" s="9"/>
      <c r="L614" s="10"/>
      <c r="M614" s="9"/>
      <c r="N614" s="9"/>
      <c r="O614" s="9"/>
      <c r="P614" s="9"/>
      <c r="Q614" s="9"/>
      <c r="R614" s="9"/>
      <c r="S614" s="9"/>
      <c r="T614" s="9"/>
      <c r="U614" s="9"/>
      <c r="V614" s="9"/>
      <c r="W614" s="9"/>
      <c r="X614" s="9"/>
      <c r="Y614" s="9"/>
      <c r="Z614" s="9"/>
      <c r="AA614" s="9"/>
      <c r="AB614" s="9"/>
      <c r="AC614" s="9"/>
      <c r="AD614" s="9"/>
      <c r="AE614" s="9"/>
      <c r="AF614" s="9"/>
      <c r="AG614" s="9"/>
      <c r="AH614" s="10"/>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10"/>
      <c r="CB614" s="9"/>
      <c r="CC614" s="9"/>
      <c r="CD614" s="9"/>
      <c r="CE614" s="9"/>
      <c r="CF614" s="9"/>
      <c r="CG614" s="9"/>
      <c r="CH614" s="9"/>
      <c r="CI614" s="10"/>
      <c r="CJ614" s="9"/>
      <c r="CK614" s="9"/>
      <c r="CL614" s="9"/>
      <c r="CM614" s="9"/>
    </row>
    <row r="615" spans="1:91" s="4" customFormat="1" x14ac:dyDescent="0.25">
      <c r="A615" s="28">
        <f>COUNTIF($B$6:B615,B615)</f>
        <v>1</v>
      </c>
      <c r="B615" s="24" t="s">
        <v>58</v>
      </c>
      <c r="C615" s="10">
        <v>20177</v>
      </c>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11"/>
      <c r="CJ615" s="9"/>
      <c r="CK615" s="10"/>
      <c r="CL615" s="9"/>
      <c r="CM615" s="9"/>
    </row>
    <row r="616" spans="1:91" s="4" customFormat="1" x14ac:dyDescent="0.25">
      <c r="A616" s="28">
        <f>COUNTIF($B$6:B616,B616)</f>
        <v>1</v>
      </c>
      <c r="B616" s="24" t="s">
        <v>532</v>
      </c>
      <c r="C616" s="10">
        <v>10765</v>
      </c>
      <c r="D616" s="9"/>
      <c r="E616" s="9"/>
      <c r="F616" s="9"/>
      <c r="G616" s="9"/>
      <c r="H616" s="9"/>
      <c r="I616" s="9"/>
      <c r="J616" s="9"/>
      <c r="K616" s="9"/>
      <c r="L616" s="9"/>
      <c r="M616" s="9"/>
      <c r="N616" s="9"/>
      <c r="O616" s="9"/>
      <c r="P616" s="9"/>
      <c r="Q616" s="9"/>
      <c r="R616" s="9"/>
      <c r="S616" s="9"/>
      <c r="T616" s="9"/>
      <c r="U616" s="9"/>
      <c r="V616" s="9"/>
      <c r="W616" s="9"/>
      <c r="X616" s="9"/>
      <c r="Y616" s="9"/>
      <c r="Z616" s="9"/>
      <c r="AA616" s="9"/>
      <c r="AB616" s="10"/>
      <c r="AC616" s="9"/>
      <c r="AD616" s="9"/>
      <c r="AE616" s="9"/>
      <c r="AF616" s="9"/>
      <c r="AG616" s="10"/>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row>
    <row r="617" spans="1:91" s="4" customFormat="1" x14ac:dyDescent="0.25">
      <c r="A617" s="28">
        <f>COUNTIF($B$6:B617,B617)</f>
        <v>2</v>
      </c>
      <c r="B617" s="25" t="s">
        <v>26</v>
      </c>
      <c r="C617" s="13">
        <v>932584</v>
      </c>
      <c r="D617" s="13"/>
      <c r="E617" s="13"/>
      <c r="F617" s="13"/>
      <c r="G617" s="13"/>
      <c r="H617" s="13"/>
      <c r="I617" s="13"/>
      <c r="J617" s="13"/>
      <c r="K617" s="14"/>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4"/>
      <c r="CM617" s="14"/>
    </row>
    <row r="618" spans="1:91" s="4" customFormat="1" x14ac:dyDescent="0.25">
      <c r="A618" s="28">
        <f>COUNTIF($B$6:B618,B618)</f>
        <v>1</v>
      </c>
      <c r="B618" s="24" t="s">
        <v>533</v>
      </c>
      <c r="C618" s="10">
        <v>398368</v>
      </c>
      <c r="D618" s="10"/>
      <c r="E618" s="10"/>
      <c r="F618" s="10"/>
      <c r="G618" s="10"/>
      <c r="H618" s="10"/>
      <c r="I618" s="9"/>
      <c r="J618" s="10"/>
      <c r="K618" s="9"/>
      <c r="L618" s="9"/>
      <c r="M618" s="10"/>
      <c r="N618" s="10"/>
      <c r="O618" s="10"/>
      <c r="P618" s="10"/>
      <c r="Q618" s="9"/>
      <c r="R618" s="10"/>
      <c r="S618" s="10"/>
      <c r="T618" s="10"/>
      <c r="U618" s="9"/>
      <c r="V618" s="9"/>
      <c r="W618" s="10"/>
      <c r="X618" s="10"/>
      <c r="Y618" s="10"/>
      <c r="Z618" s="9"/>
      <c r="AA618" s="10"/>
      <c r="AB618" s="10"/>
      <c r="AC618" s="10"/>
      <c r="AD618" s="10"/>
      <c r="AE618" s="9"/>
      <c r="AF618" s="10"/>
      <c r="AG618" s="10"/>
      <c r="AH618" s="9"/>
      <c r="AI618" s="9"/>
      <c r="AJ618" s="9"/>
      <c r="AK618" s="9"/>
      <c r="AL618" s="9"/>
      <c r="AM618" s="10"/>
      <c r="AN618" s="9"/>
      <c r="AO618" s="10"/>
      <c r="AP618" s="9"/>
      <c r="AQ618" s="9"/>
      <c r="AR618" s="10"/>
      <c r="AS618" s="9"/>
      <c r="AT618" s="10"/>
      <c r="AU618" s="10"/>
      <c r="AV618" s="9"/>
      <c r="AW618" s="9"/>
      <c r="AX618" s="10"/>
      <c r="AY618" s="10"/>
      <c r="AZ618" s="10"/>
      <c r="BA618" s="10"/>
      <c r="BB618" s="10"/>
      <c r="BC618" s="10"/>
      <c r="BD618" s="10"/>
      <c r="BE618" s="9"/>
      <c r="BF618" s="10"/>
      <c r="BG618" s="9"/>
      <c r="BH618" s="10"/>
      <c r="BI618" s="9"/>
      <c r="BJ618" s="9"/>
      <c r="BK618" s="10"/>
      <c r="BL618" s="10"/>
      <c r="BM618" s="10"/>
      <c r="BN618" s="9"/>
      <c r="BO618" s="9"/>
      <c r="BP618" s="9"/>
      <c r="BQ618" s="9"/>
      <c r="BR618" s="10"/>
      <c r="BS618" s="10"/>
      <c r="BT618" s="10"/>
      <c r="BU618" s="9"/>
      <c r="BV618" s="9"/>
      <c r="BW618" s="9"/>
      <c r="BX618" s="9"/>
      <c r="BY618" s="9"/>
      <c r="BZ618" s="10"/>
      <c r="CA618" s="9"/>
      <c r="CB618" s="10"/>
      <c r="CC618" s="9"/>
      <c r="CD618" s="10"/>
      <c r="CE618" s="9"/>
      <c r="CF618" s="10"/>
      <c r="CG618" s="10"/>
      <c r="CH618" s="10"/>
      <c r="CI618" s="10"/>
      <c r="CJ618" s="9"/>
      <c r="CK618" s="10"/>
      <c r="CL618" s="9"/>
      <c r="CM618" s="9"/>
    </row>
    <row r="619" spans="1:91" s="4" customFormat="1" x14ac:dyDescent="0.25">
      <c r="A619" s="28">
        <f>COUNTIF($B$6:B619,B619)</f>
        <v>1</v>
      </c>
      <c r="B619" s="24" t="s">
        <v>534</v>
      </c>
      <c r="C619" s="10">
        <v>103140</v>
      </c>
      <c r="D619" s="9"/>
      <c r="E619" s="9"/>
      <c r="F619" s="9"/>
      <c r="G619" s="9"/>
      <c r="H619" s="10"/>
      <c r="I619" s="9"/>
      <c r="J619" s="9"/>
      <c r="K619" s="9"/>
      <c r="L619" s="9"/>
      <c r="M619" s="9"/>
      <c r="N619" s="9"/>
      <c r="O619" s="9"/>
      <c r="P619" s="9"/>
      <c r="Q619" s="9"/>
      <c r="R619" s="9"/>
      <c r="S619" s="9"/>
      <c r="T619" s="9"/>
      <c r="U619" s="9"/>
      <c r="V619" s="9"/>
      <c r="W619" s="9"/>
      <c r="X619" s="9"/>
      <c r="Y619" s="9"/>
      <c r="Z619" s="9"/>
      <c r="AA619" s="9"/>
      <c r="AB619" s="9"/>
      <c r="AC619" s="10"/>
      <c r="AD619" s="9"/>
      <c r="AE619" s="9"/>
      <c r="AF619" s="9"/>
      <c r="AG619" s="10"/>
      <c r="AH619" s="9"/>
      <c r="AI619" s="9"/>
      <c r="AJ619" s="9"/>
      <c r="AK619" s="9"/>
      <c r="AL619" s="9"/>
      <c r="AM619" s="10"/>
      <c r="AN619" s="9"/>
      <c r="AO619" s="9"/>
      <c r="AP619" s="9"/>
      <c r="AQ619" s="9"/>
      <c r="AR619" s="9"/>
      <c r="AS619" s="9"/>
      <c r="AT619" s="9"/>
      <c r="AU619" s="9"/>
      <c r="AV619" s="9"/>
      <c r="AW619" s="9"/>
      <c r="AX619" s="9"/>
      <c r="AY619" s="10"/>
      <c r="AZ619" s="9"/>
      <c r="BA619" s="9"/>
      <c r="BB619" s="9"/>
      <c r="BC619" s="9"/>
      <c r="BD619" s="9"/>
      <c r="BE619" s="9"/>
      <c r="BF619" s="9"/>
      <c r="BG619" s="9"/>
      <c r="BH619" s="9"/>
      <c r="BI619" s="9"/>
      <c r="BJ619" s="9"/>
      <c r="BK619" s="9"/>
      <c r="BL619" s="9"/>
      <c r="BM619" s="10"/>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row>
    <row r="620" spans="1:91" s="4" customFormat="1" x14ac:dyDescent="0.25">
      <c r="A620" s="28">
        <f>COUNTIF($B$6:B620,B620)</f>
        <v>1</v>
      </c>
      <c r="B620" s="24" t="s">
        <v>535</v>
      </c>
      <c r="C620" s="10">
        <v>60526</v>
      </c>
      <c r="D620" s="9"/>
      <c r="E620" s="9"/>
      <c r="F620" s="9"/>
      <c r="G620" s="9"/>
      <c r="H620" s="9"/>
      <c r="I620" s="9"/>
      <c r="J620" s="9"/>
      <c r="K620" s="9"/>
      <c r="L620" s="9"/>
      <c r="M620" s="9"/>
      <c r="N620" s="9"/>
      <c r="O620" s="9"/>
      <c r="P620" s="10"/>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10"/>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row>
    <row r="621" spans="1:91" s="4" customFormat="1" x14ac:dyDescent="0.25">
      <c r="A621" s="28">
        <f>COUNTIF($B$6:B621,B621)</f>
        <v>1</v>
      </c>
      <c r="B621" s="24" t="s">
        <v>536</v>
      </c>
      <c r="C621" s="10">
        <v>362382</v>
      </c>
      <c r="D621" s="10"/>
      <c r="E621" s="10"/>
      <c r="F621" s="10"/>
      <c r="G621" s="10"/>
      <c r="H621" s="10"/>
      <c r="I621" s="10"/>
      <c r="J621" s="10"/>
      <c r="K621" s="9"/>
      <c r="L621" s="10"/>
      <c r="M621" s="10"/>
      <c r="N621" s="9"/>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9"/>
      <c r="AZ621" s="10"/>
      <c r="BA621" s="10"/>
      <c r="BB621" s="10"/>
      <c r="BC621" s="9"/>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10"/>
      <c r="CD621" s="10"/>
      <c r="CE621" s="10"/>
      <c r="CF621" s="10"/>
      <c r="CG621" s="10"/>
      <c r="CH621" s="10"/>
      <c r="CI621" s="10"/>
      <c r="CJ621" s="10"/>
      <c r="CK621" s="10"/>
      <c r="CL621" s="9"/>
      <c r="CM621" s="9"/>
    </row>
    <row r="622" spans="1:91" s="4" customFormat="1" x14ac:dyDescent="0.25">
      <c r="A622" s="28">
        <f>COUNTIF($B$6:B622,B622)</f>
        <v>1</v>
      </c>
      <c r="B622" s="24" t="s">
        <v>537</v>
      </c>
      <c r="C622" s="9">
        <v>0</v>
      </c>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row>
    <row r="623" spans="1:91" s="4" customFormat="1" x14ac:dyDescent="0.25">
      <c r="A623" s="28">
        <f>COUNTIF($B$6:B623,B623)</f>
        <v>1</v>
      </c>
      <c r="B623" s="24" t="s">
        <v>538</v>
      </c>
      <c r="C623" s="10">
        <v>405645</v>
      </c>
      <c r="D623" s="10"/>
      <c r="E623" s="10"/>
      <c r="F623" s="10"/>
      <c r="G623" s="10"/>
      <c r="H623" s="10"/>
      <c r="I623" s="10"/>
      <c r="J623" s="10"/>
      <c r="K623" s="10"/>
      <c r="L623" s="10"/>
      <c r="M623" s="10"/>
      <c r="N623" s="10"/>
      <c r="O623" s="10"/>
      <c r="P623" s="10"/>
      <c r="Q623" s="10"/>
      <c r="R623" s="10"/>
      <c r="S623" s="10"/>
      <c r="T623" s="10"/>
      <c r="U623" s="10"/>
      <c r="V623" s="10"/>
      <c r="W623" s="9"/>
      <c r="X623" s="10"/>
      <c r="Y623" s="11"/>
      <c r="Z623" s="10"/>
      <c r="AA623" s="10"/>
      <c r="AB623" s="10"/>
      <c r="AC623" s="10"/>
      <c r="AD623" s="10"/>
      <c r="AE623" s="10"/>
      <c r="AF623" s="10"/>
      <c r="AG623" s="10"/>
      <c r="AH623" s="9"/>
      <c r="AI623" s="9"/>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1"/>
      <c r="BG623" s="10"/>
      <c r="BH623" s="10"/>
      <c r="BI623" s="10"/>
      <c r="BJ623" s="10"/>
      <c r="BK623" s="10"/>
      <c r="BL623" s="10"/>
      <c r="BM623" s="10"/>
      <c r="BN623" s="10"/>
      <c r="BO623" s="10"/>
      <c r="BP623" s="10"/>
      <c r="BQ623" s="10"/>
      <c r="BR623" s="10"/>
      <c r="BS623" s="10"/>
      <c r="BT623" s="10"/>
      <c r="BU623" s="10"/>
      <c r="BV623" s="9"/>
      <c r="BW623" s="10"/>
      <c r="BX623" s="11"/>
      <c r="BY623" s="10"/>
      <c r="BZ623" s="10"/>
      <c r="CA623" s="10"/>
      <c r="CB623" s="9"/>
      <c r="CC623" s="10"/>
      <c r="CD623" s="11"/>
      <c r="CE623" s="10"/>
      <c r="CF623" s="10"/>
      <c r="CG623" s="10"/>
      <c r="CH623" s="10"/>
      <c r="CI623" s="10"/>
      <c r="CJ623" s="10"/>
      <c r="CK623" s="10"/>
      <c r="CL623" s="9"/>
      <c r="CM623" s="9"/>
    </row>
    <row r="624" spans="1:91" s="4" customFormat="1" x14ac:dyDescent="0.25">
      <c r="A624" s="28">
        <f>COUNTIF($B$6:B624,B624)</f>
        <v>1</v>
      </c>
      <c r="B624" s="25" t="s">
        <v>539</v>
      </c>
      <c r="C624" s="13">
        <v>2264137</v>
      </c>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4"/>
      <c r="CM624" s="14"/>
    </row>
    <row r="625" spans="1:91" s="4" customFormat="1" x14ac:dyDescent="0.25">
      <c r="A625" s="28">
        <f>COUNTIF($B$6:B625,B625)</f>
        <v>1</v>
      </c>
      <c r="B625" s="25" t="s">
        <v>540</v>
      </c>
      <c r="C625" s="13">
        <v>37649024</v>
      </c>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4"/>
      <c r="CM625" s="14"/>
    </row>
    <row r="626" spans="1:91" s="4" customFormat="1" x14ac:dyDescent="0.25">
      <c r="A626" s="28">
        <f>COUNTIF($B$6:B626,B626)</f>
        <v>0</v>
      </c>
      <c r="B626" s="24"/>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row>
    <row r="627" spans="1:91" s="4" customFormat="1" x14ac:dyDescent="0.25">
      <c r="A627" s="28">
        <f>COUNTIF($B$6:B627,B627)</f>
        <v>1</v>
      </c>
      <c r="B627" s="25" t="s">
        <v>541</v>
      </c>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row>
    <row r="628" spans="1:91" s="4" customFormat="1" x14ac:dyDescent="0.25">
      <c r="A628" s="28">
        <f>COUNTIF($B$6:B628,B628)</f>
        <v>1</v>
      </c>
      <c r="B628" s="24" t="s">
        <v>542</v>
      </c>
      <c r="C628" s="11">
        <v>-1144410</v>
      </c>
      <c r="D628" s="11"/>
      <c r="E628" s="9"/>
      <c r="F628" s="11"/>
      <c r="G628" s="11"/>
      <c r="H628" s="11"/>
      <c r="I628" s="11"/>
      <c r="J628" s="9"/>
      <c r="K628" s="11"/>
      <c r="L628" s="9"/>
      <c r="M628" s="9"/>
      <c r="N628" s="11"/>
      <c r="O628" s="9"/>
      <c r="P628" s="9"/>
      <c r="Q628" s="11"/>
      <c r="R628" s="11"/>
      <c r="S628" s="11"/>
      <c r="T628" s="9"/>
      <c r="U628" s="11"/>
      <c r="V628" s="9"/>
      <c r="W628" s="9"/>
      <c r="X628" s="9"/>
      <c r="Y628" s="11"/>
      <c r="Z628" s="9"/>
      <c r="AA628" s="9"/>
      <c r="AB628" s="9"/>
      <c r="AC628" s="11"/>
      <c r="AD628" s="9"/>
      <c r="AE628" s="11"/>
      <c r="AF628" s="11"/>
      <c r="AG628" s="11"/>
      <c r="AH628" s="9"/>
      <c r="AI628" s="9"/>
      <c r="AJ628" s="9"/>
      <c r="AK628" s="9"/>
      <c r="AL628" s="11"/>
      <c r="AM628" s="9"/>
      <c r="AN628" s="11"/>
      <c r="AO628" s="11"/>
      <c r="AP628" s="9"/>
      <c r="AQ628" s="11"/>
      <c r="AR628" s="11"/>
      <c r="AS628" s="11"/>
      <c r="AT628" s="9"/>
      <c r="AU628" s="11"/>
      <c r="AV628" s="9"/>
      <c r="AW628" s="9"/>
      <c r="AX628" s="11"/>
      <c r="AY628" s="9"/>
      <c r="AZ628" s="11"/>
      <c r="BA628" s="9"/>
      <c r="BB628" s="9"/>
      <c r="BC628" s="11"/>
      <c r="BD628" s="11"/>
      <c r="BE628" s="11"/>
      <c r="BF628" s="11"/>
      <c r="BG628" s="11"/>
      <c r="BH628" s="11"/>
      <c r="BI628" s="9"/>
      <c r="BJ628" s="11"/>
      <c r="BK628" s="11"/>
      <c r="BL628" s="11"/>
      <c r="BM628" s="9"/>
      <c r="BN628" s="9"/>
      <c r="BO628" s="9"/>
      <c r="BP628" s="9"/>
      <c r="BQ628" s="11"/>
      <c r="BR628" s="9"/>
      <c r="BS628" s="9"/>
      <c r="BT628" s="11"/>
      <c r="BU628" s="9"/>
      <c r="BV628" s="9"/>
      <c r="BW628" s="9"/>
      <c r="BX628" s="11"/>
      <c r="BY628" s="11"/>
      <c r="BZ628" s="9"/>
      <c r="CA628" s="9"/>
      <c r="CB628" s="11"/>
      <c r="CC628" s="11"/>
      <c r="CD628" s="9"/>
      <c r="CE628" s="9"/>
      <c r="CF628" s="9"/>
      <c r="CG628" s="9"/>
      <c r="CH628" s="11"/>
      <c r="CI628" s="11"/>
      <c r="CJ628" s="11"/>
      <c r="CK628" s="11"/>
      <c r="CL628" s="9"/>
      <c r="CM628" s="9"/>
    </row>
    <row r="629" spans="1:91" s="4" customFormat="1" x14ac:dyDescent="0.25">
      <c r="A629" s="28">
        <f>COUNTIF($B$6:B629,B629)</f>
        <v>1</v>
      </c>
      <c r="B629" s="24" t="s">
        <v>543</v>
      </c>
      <c r="C629" s="11">
        <v>-5579372</v>
      </c>
      <c r="D629" s="11"/>
      <c r="E629" s="11"/>
      <c r="F629" s="11"/>
      <c r="G629" s="11"/>
      <c r="H629" s="11"/>
      <c r="I629" s="11"/>
      <c r="J629" s="11"/>
      <c r="K629" s="11"/>
      <c r="L629" s="9"/>
      <c r="M629" s="11"/>
      <c r="N629" s="11"/>
      <c r="O629" s="11"/>
      <c r="P629" s="11"/>
      <c r="Q629" s="11"/>
      <c r="R629" s="9"/>
      <c r="S629" s="11"/>
      <c r="T629" s="11"/>
      <c r="U629" s="11"/>
      <c r="V629" s="11"/>
      <c r="W629" s="9"/>
      <c r="X629" s="9"/>
      <c r="Y629" s="11"/>
      <c r="Z629" s="9"/>
      <c r="AA629" s="9"/>
      <c r="AB629" s="11"/>
      <c r="AC629" s="11"/>
      <c r="AD629" s="9"/>
      <c r="AE629" s="9"/>
      <c r="AF629" s="9"/>
      <c r="AG629" s="11"/>
      <c r="AH629" s="9"/>
      <c r="AI629" s="9"/>
      <c r="AJ629" s="9"/>
      <c r="AK629" s="9"/>
      <c r="AL629" s="11"/>
      <c r="AM629" s="11"/>
      <c r="AN629" s="9"/>
      <c r="AO629" s="9"/>
      <c r="AP629" s="11"/>
      <c r="AQ629" s="11"/>
      <c r="AR629" s="11"/>
      <c r="AS629" s="11"/>
      <c r="AT629" s="11"/>
      <c r="AU629" s="11"/>
      <c r="AV629" s="11"/>
      <c r="AW629" s="9"/>
      <c r="AX629" s="11"/>
      <c r="AY629" s="9"/>
      <c r="AZ629" s="11"/>
      <c r="BA629" s="11"/>
      <c r="BB629" s="11"/>
      <c r="BC629" s="9"/>
      <c r="BD629" s="9"/>
      <c r="BE629" s="11"/>
      <c r="BF629" s="11"/>
      <c r="BG629" s="9"/>
      <c r="BH629" s="11"/>
      <c r="BI629" s="11"/>
      <c r="BJ629" s="11"/>
      <c r="BK629" s="9"/>
      <c r="BL629" s="11"/>
      <c r="BM629" s="11"/>
      <c r="BN629" s="11"/>
      <c r="BO629" s="9"/>
      <c r="BP629" s="11"/>
      <c r="BQ629" s="11"/>
      <c r="BR629" s="11"/>
      <c r="BS629" s="11"/>
      <c r="BT629" s="11"/>
      <c r="BU629" s="11"/>
      <c r="BV629" s="9"/>
      <c r="BW629" s="9"/>
      <c r="BX629" s="11"/>
      <c r="BY629" s="11"/>
      <c r="BZ629" s="11"/>
      <c r="CA629" s="11"/>
      <c r="CB629" s="11"/>
      <c r="CC629" s="11"/>
      <c r="CD629" s="11"/>
      <c r="CE629" s="9"/>
      <c r="CF629" s="11"/>
      <c r="CG629" s="9"/>
      <c r="CH629" s="9"/>
      <c r="CI629" s="11"/>
      <c r="CJ629" s="11"/>
      <c r="CK629" s="11"/>
      <c r="CL629" s="9"/>
      <c r="CM629" s="9"/>
    </row>
    <row r="630" spans="1:91" s="4" customFormat="1" x14ac:dyDescent="0.25">
      <c r="A630" s="28">
        <f>COUNTIF($B$6:B630,B630)</f>
        <v>1</v>
      </c>
      <c r="B630" s="24" t="s">
        <v>544</v>
      </c>
      <c r="C630" s="11">
        <v>-145664</v>
      </c>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11"/>
      <c r="AH630" s="9"/>
      <c r="AI630" s="9"/>
      <c r="AJ630" s="9"/>
      <c r="AK630" s="9"/>
      <c r="AL630" s="9"/>
      <c r="AM630" s="9"/>
      <c r="AN630" s="9"/>
      <c r="AO630" s="9"/>
      <c r="AP630" s="9"/>
      <c r="AQ630" s="9"/>
      <c r="AR630" s="9"/>
      <c r="AS630" s="9"/>
      <c r="AT630" s="11"/>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row>
    <row r="631" spans="1:91" s="4" customFormat="1" x14ac:dyDescent="0.25">
      <c r="A631" s="28">
        <f>COUNTIF($B$6:B631,B631)</f>
        <v>1</v>
      </c>
      <c r="B631" s="24" t="s">
        <v>545</v>
      </c>
      <c r="C631" s="11">
        <v>-10657804</v>
      </c>
      <c r="D631" s="11"/>
      <c r="E631" s="11"/>
      <c r="F631" s="11"/>
      <c r="G631" s="11"/>
      <c r="H631" s="11"/>
      <c r="I631" s="9"/>
      <c r="J631" s="11"/>
      <c r="K631" s="11"/>
      <c r="L631" s="9"/>
      <c r="M631" s="11"/>
      <c r="N631" s="11"/>
      <c r="O631" s="11"/>
      <c r="P631" s="11"/>
      <c r="Q631" s="11"/>
      <c r="R631" s="11"/>
      <c r="S631" s="11"/>
      <c r="T631" s="9"/>
      <c r="U631" s="11"/>
      <c r="V631" s="11"/>
      <c r="W631" s="9"/>
      <c r="X631" s="11"/>
      <c r="Y631" s="11"/>
      <c r="Z631" s="11"/>
      <c r="AA631" s="11"/>
      <c r="AB631" s="11"/>
      <c r="AC631" s="9"/>
      <c r="AD631" s="11"/>
      <c r="AE631" s="9"/>
      <c r="AF631" s="11"/>
      <c r="AG631" s="11"/>
      <c r="AH631" s="9"/>
      <c r="AI631" s="9"/>
      <c r="AJ631" s="9"/>
      <c r="AK631" s="9"/>
      <c r="AL631" s="11"/>
      <c r="AM631" s="11"/>
      <c r="AN631" s="11"/>
      <c r="AO631" s="11"/>
      <c r="AP631" s="9"/>
      <c r="AQ631" s="11"/>
      <c r="AR631" s="11"/>
      <c r="AS631" s="9"/>
      <c r="AT631" s="9"/>
      <c r="AU631" s="11"/>
      <c r="AV631" s="11"/>
      <c r="AW631" s="11"/>
      <c r="AX631" s="11"/>
      <c r="AY631" s="9"/>
      <c r="AZ631" s="11"/>
      <c r="BA631" s="11"/>
      <c r="BB631" s="9"/>
      <c r="BC631" s="11"/>
      <c r="BD631" s="11"/>
      <c r="BE631" s="11"/>
      <c r="BF631" s="11"/>
      <c r="BG631" s="11"/>
      <c r="BH631" s="11"/>
      <c r="BI631" s="11"/>
      <c r="BJ631" s="9"/>
      <c r="BK631" s="11"/>
      <c r="BL631" s="9"/>
      <c r="BM631" s="11"/>
      <c r="BN631" s="11"/>
      <c r="BO631" s="11"/>
      <c r="BP631" s="11"/>
      <c r="BQ631" s="9"/>
      <c r="BR631" s="11"/>
      <c r="BS631" s="11"/>
      <c r="BT631" s="11"/>
      <c r="BU631" s="9"/>
      <c r="BV631" s="11"/>
      <c r="BW631" s="9"/>
      <c r="BX631" s="11"/>
      <c r="BY631" s="11"/>
      <c r="BZ631" s="11"/>
      <c r="CA631" s="11"/>
      <c r="CB631" s="11"/>
      <c r="CC631" s="11"/>
      <c r="CD631" s="11"/>
      <c r="CE631" s="9"/>
      <c r="CF631" s="11"/>
      <c r="CG631" s="11"/>
      <c r="CH631" s="11"/>
      <c r="CI631" s="11"/>
      <c r="CJ631" s="11"/>
      <c r="CK631" s="11"/>
      <c r="CL631" s="9"/>
      <c r="CM631" s="9"/>
    </row>
    <row r="632" spans="1:91" s="4" customFormat="1" x14ac:dyDescent="0.25">
      <c r="A632" s="28">
        <f>COUNTIF($B$6:B632,B632)</f>
        <v>1</v>
      </c>
      <c r="B632" s="24" t="s">
        <v>546</v>
      </c>
      <c r="C632" s="10">
        <v>25309</v>
      </c>
      <c r="D632" s="9"/>
      <c r="E632" s="9"/>
      <c r="F632" s="9"/>
      <c r="G632" s="9"/>
      <c r="H632" s="10"/>
      <c r="I632" s="9"/>
      <c r="J632" s="9"/>
      <c r="K632" s="9"/>
      <c r="L632" s="9"/>
      <c r="M632" s="10"/>
      <c r="N632" s="9"/>
      <c r="O632" s="10"/>
      <c r="P632" s="10"/>
      <c r="Q632" s="10"/>
      <c r="R632" s="10"/>
      <c r="S632" s="9"/>
      <c r="T632" s="9"/>
      <c r="U632" s="10"/>
      <c r="V632" s="9"/>
      <c r="W632" s="9"/>
      <c r="X632" s="10"/>
      <c r="Y632" s="9"/>
      <c r="Z632" s="9"/>
      <c r="AA632" s="10"/>
      <c r="AB632" s="10"/>
      <c r="AC632" s="9"/>
      <c r="AD632" s="10"/>
      <c r="AE632" s="9"/>
      <c r="AF632" s="10"/>
      <c r="AG632" s="9"/>
      <c r="AH632" s="9"/>
      <c r="AI632" s="9"/>
      <c r="AJ632" s="9"/>
      <c r="AK632" s="9"/>
      <c r="AL632" s="9"/>
      <c r="AM632" s="10"/>
      <c r="AN632" s="9"/>
      <c r="AO632" s="9"/>
      <c r="AP632" s="9"/>
      <c r="AQ632" s="9"/>
      <c r="AR632" s="9"/>
      <c r="AS632" s="9"/>
      <c r="AT632" s="9"/>
      <c r="AU632" s="9"/>
      <c r="AV632" s="9"/>
      <c r="AW632" s="9"/>
      <c r="AX632" s="9"/>
      <c r="AY632" s="9"/>
      <c r="AZ632" s="10"/>
      <c r="BA632" s="9"/>
      <c r="BB632" s="9"/>
      <c r="BC632" s="9"/>
      <c r="BD632" s="9"/>
      <c r="BE632" s="9"/>
      <c r="BF632" s="9"/>
      <c r="BG632" s="9"/>
      <c r="BH632" s="9"/>
      <c r="BI632" s="9"/>
      <c r="BJ632" s="9"/>
      <c r="BK632" s="9"/>
      <c r="BL632" s="9"/>
      <c r="BM632" s="10"/>
      <c r="BN632" s="9"/>
      <c r="BO632" s="9"/>
      <c r="BP632" s="9"/>
      <c r="BQ632" s="9"/>
      <c r="BR632" s="9"/>
      <c r="BS632" s="9"/>
      <c r="BT632" s="9"/>
      <c r="BU632" s="9"/>
      <c r="BV632" s="10"/>
      <c r="BW632" s="9"/>
      <c r="BX632" s="9"/>
      <c r="BY632" s="9"/>
      <c r="BZ632" s="9"/>
      <c r="CA632" s="10"/>
      <c r="CB632" s="9"/>
      <c r="CC632" s="9"/>
      <c r="CD632" s="9"/>
      <c r="CE632" s="9"/>
      <c r="CF632" s="9"/>
      <c r="CG632" s="10"/>
      <c r="CH632" s="9"/>
      <c r="CI632" s="9"/>
      <c r="CJ632" s="9"/>
      <c r="CK632" s="9"/>
      <c r="CL632" s="9"/>
      <c r="CM632" s="9"/>
    </row>
    <row r="633" spans="1:91" s="4" customFormat="1" x14ac:dyDescent="0.25">
      <c r="A633" s="28">
        <f>COUNTIF($B$6:B633,B633)</f>
        <v>1</v>
      </c>
      <c r="B633" s="25" t="s">
        <v>547</v>
      </c>
      <c r="C633" s="13">
        <v>-17501940</v>
      </c>
      <c r="D633" s="13"/>
      <c r="E633" s="13"/>
      <c r="F633" s="13"/>
      <c r="G633" s="13"/>
      <c r="H633" s="13"/>
      <c r="I633" s="13"/>
      <c r="J633" s="13"/>
      <c r="K633" s="13"/>
      <c r="L633" s="14"/>
      <c r="M633" s="13"/>
      <c r="N633" s="13"/>
      <c r="O633" s="13"/>
      <c r="P633" s="13"/>
      <c r="Q633" s="13"/>
      <c r="R633" s="13"/>
      <c r="S633" s="13"/>
      <c r="T633" s="13"/>
      <c r="U633" s="13"/>
      <c r="V633" s="13"/>
      <c r="W633" s="14"/>
      <c r="X633" s="13"/>
      <c r="Y633" s="13"/>
      <c r="Z633" s="13"/>
      <c r="AA633" s="13"/>
      <c r="AB633" s="13"/>
      <c r="AC633" s="13"/>
      <c r="AD633" s="13"/>
      <c r="AE633" s="13"/>
      <c r="AF633" s="13"/>
      <c r="AG633" s="13"/>
      <c r="AH633" s="14"/>
      <c r="AI633" s="14"/>
      <c r="AJ633" s="14"/>
      <c r="AK633" s="14"/>
      <c r="AL633" s="13"/>
      <c r="AM633" s="13"/>
      <c r="AN633" s="13"/>
      <c r="AO633" s="13"/>
      <c r="AP633" s="13"/>
      <c r="AQ633" s="13"/>
      <c r="AR633" s="13"/>
      <c r="AS633" s="13"/>
      <c r="AT633" s="13"/>
      <c r="AU633" s="13"/>
      <c r="AV633" s="13"/>
      <c r="AW633" s="13"/>
      <c r="AX633" s="13"/>
      <c r="AY633" s="14"/>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4"/>
      <c r="BX633" s="13"/>
      <c r="BY633" s="13"/>
      <c r="BZ633" s="13"/>
      <c r="CA633" s="13"/>
      <c r="CB633" s="13"/>
      <c r="CC633" s="13"/>
      <c r="CD633" s="13"/>
      <c r="CE633" s="14"/>
      <c r="CF633" s="13"/>
      <c r="CG633" s="13"/>
      <c r="CH633" s="13"/>
      <c r="CI633" s="13"/>
      <c r="CJ633" s="13"/>
      <c r="CK633" s="13"/>
      <c r="CL633" s="14"/>
      <c r="CM633" s="14"/>
    </row>
    <row r="634" spans="1:91" s="4" customFormat="1" x14ac:dyDescent="0.25">
      <c r="A634" s="28">
        <f>COUNTIF($B$6:B634,B634)</f>
        <v>2</v>
      </c>
      <c r="B634" s="24" t="s">
        <v>543</v>
      </c>
      <c r="C634" s="11">
        <v>-1872369</v>
      </c>
      <c r="D634" s="11"/>
      <c r="E634" s="11"/>
      <c r="F634" s="11"/>
      <c r="G634" s="11"/>
      <c r="H634" s="9"/>
      <c r="I634" s="11"/>
      <c r="J634" s="11"/>
      <c r="K634" s="11"/>
      <c r="L634" s="9"/>
      <c r="M634" s="11"/>
      <c r="N634" s="9"/>
      <c r="O634" s="12"/>
      <c r="P634" s="9"/>
      <c r="Q634" s="11"/>
      <c r="R634" s="11"/>
      <c r="S634" s="11"/>
      <c r="T634" s="11"/>
      <c r="U634" s="9"/>
      <c r="V634" s="9"/>
      <c r="W634" s="9"/>
      <c r="X634" s="11"/>
      <c r="Y634" s="9"/>
      <c r="Z634" s="9"/>
      <c r="AA634" s="9"/>
      <c r="AB634" s="9"/>
      <c r="AC634" s="9"/>
      <c r="AD634" s="12"/>
      <c r="AE634" s="9"/>
      <c r="AF634" s="11"/>
      <c r="AG634" s="9"/>
      <c r="AH634" s="9"/>
      <c r="AI634" s="9"/>
      <c r="AJ634" s="9"/>
      <c r="AK634" s="9"/>
      <c r="AL634" s="11"/>
      <c r="AM634" s="9"/>
      <c r="AN634" s="9"/>
      <c r="AO634" s="9"/>
      <c r="AP634" s="11"/>
      <c r="AQ634" s="11"/>
      <c r="AR634" s="9"/>
      <c r="AS634" s="11"/>
      <c r="AT634" s="9"/>
      <c r="AU634" s="9"/>
      <c r="AV634" s="9"/>
      <c r="AW634" s="11"/>
      <c r="AX634" s="9"/>
      <c r="AY634" s="9"/>
      <c r="AZ634" s="9"/>
      <c r="BA634" s="9"/>
      <c r="BB634" s="11"/>
      <c r="BC634" s="9"/>
      <c r="BD634" s="9"/>
      <c r="BE634" s="9"/>
      <c r="BF634" s="9"/>
      <c r="BG634" s="9"/>
      <c r="BH634" s="9"/>
      <c r="BI634" s="9"/>
      <c r="BJ634" s="11"/>
      <c r="BK634" s="9"/>
      <c r="BL634" s="11"/>
      <c r="BM634" s="11"/>
      <c r="BN634" s="11"/>
      <c r="BO634" s="11"/>
      <c r="BP634" s="9"/>
      <c r="BQ634" s="11"/>
      <c r="BR634" s="9"/>
      <c r="BS634" s="11"/>
      <c r="BT634" s="11"/>
      <c r="BU634" s="9"/>
      <c r="BV634" s="9"/>
      <c r="BW634" s="9"/>
      <c r="BX634" s="11"/>
      <c r="BY634" s="9"/>
      <c r="BZ634" s="11"/>
      <c r="CA634" s="9"/>
      <c r="CB634" s="11"/>
      <c r="CC634" s="11"/>
      <c r="CD634" s="9"/>
      <c r="CE634" s="9"/>
      <c r="CF634" s="9"/>
      <c r="CG634" s="9"/>
      <c r="CH634" s="9"/>
      <c r="CI634" s="11"/>
      <c r="CJ634" s="9"/>
      <c r="CK634" s="11"/>
      <c r="CL634" s="9"/>
      <c r="CM634" s="9"/>
    </row>
    <row r="635" spans="1:91" s="4" customFormat="1" x14ac:dyDescent="0.25">
      <c r="A635" s="28">
        <f>COUNTIF($B$6:B635,B635)</f>
        <v>2</v>
      </c>
      <c r="B635" s="24" t="s">
        <v>548</v>
      </c>
      <c r="C635" s="11">
        <v>-33053</v>
      </c>
      <c r="D635" s="9"/>
      <c r="E635" s="9"/>
      <c r="F635" s="9"/>
      <c r="G635" s="9"/>
      <c r="H635" s="9"/>
      <c r="I635" s="9"/>
      <c r="J635" s="9"/>
      <c r="K635" s="9"/>
      <c r="L635" s="9"/>
      <c r="M635" s="9"/>
      <c r="N635" s="9"/>
      <c r="O635" s="9"/>
      <c r="P635" s="9"/>
      <c r="Q635" s="9"/>
      <c r="R635" s="9"/>
      <c r="S635" s="9"/>
      <c r="T635" s="9"/>
      <c r="U635" s="9"/>
      <c r="V635" s="9"/>
      <c r="W635" s="9"/>
      <c r="X635" s="9"/>
      <c r="Y635" s="11"/>
      <c r="Z635" s="9"/>
      <c r="AA635" s="9"/>
      <c r="AB635" s="9"/>
      <c r="AC635" s="11"/>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11"/>
      <c r="CI635" s="9"/>
      <c r="CJ635" s="9"/>
      <c r="CK635" s="9"/>
      <c r="CL635" s="9"/>
      <c r="CM635" s="9"/>
    </row>
    <row r="636" spans="1:91" s="4" customFormat="1" x14ac:dyDescent="0.25">
      <c r="A636" s="28">
        <f>COUNTIF($B$6:B636,B636)</f>
        <v>2</v>
      </c>
      <c r="B636" s="24" t="s">
        <v>545</v>
      </c>
      <c r="C636" s="11">
        <v>-1067445</v>
      </c>
      <c r="D636" s="9"/>
      <c r="E636" s="9"/>
      <c r="F636" s="9"/>
      <c r="G636" s="9"/>
      <c r="H636" s="9"/>
      <c r="I636" s="9"/>
      <c r="J636" s="9"/>
      <c r="K636" s="9"/>
      <c r="L636" s="9"/>
      <c r="M636" s="11"/>
      <c r="N636" s="9"/>
      <c r="O636" s="9"/>
      <c r="P636" s="9"/>
      <c r="Q636" s="9"/>
      <c r="R636" s="9"/>
      <c r="S636" s="11"/>
      <c r="T636" s="9"/>
      <c r="U636" s="11"/>
      <c r="V636" s="9"/>
      <c r="W636" s="11"/>
      <c r="X636" s="11"/>
      <c r="Y636" s="9"/>
      <c r="Z636" s="9"/>
      <c r="AA636" s="11"/>
      <c r="AB636" s="9"/>
      <c r="AC636" s="9"/>
      <c r="AD636" s="9"/>
      <c r="AE636" s="9"/>
      <c r="AF636" s="9"/>
      <c r="AG636" s="11"/>
      <c r="AH636" s="9"/>
      <c r="AI636" s="9"/>
      <c r="AJ636" s="9"/>
      <c r="AK636" s="9"/>
      <c r="AL636" s="9"/>
      <c r="AM636" s="9"/>
      <c r="AN636" s="9"/>
      <c r="AO636" s="9"/>
      <c r="AP636" s="9"/>
      <c r="AQ636" s="9"/>
      <c r="AR636" s="11"/>
      <c r="AS636" s="9"/>
      <c r="AT636" s="11"/>
      <c r="AU636" s="11"/>
      <c r="AV636" s="9"/>
      <c r="AW636" s="9"/>
      <c r="AX636" s="11"/>
      <c r="AY636" s="11"/>
      <c r="AZ636" s="11"/>
      <c r="BA636" s="11"/>
      <c r="BB636" s="9"/>
      <c r="BC636" s="9"/>
      <c r="BD636" s="11"/>
      <c r="BE636" s="9"/>
      <c r="BF636" s="11"/>
      <c r="BG636" s="11"/>
      <c r="BH636" s="9"/>
      <c r="BI636" s="11"/>
      <c r="BJ636" s="9"/>
      <c r="BK636" s="11"/>
      <c r="BL636" s="9"/>
      <c r="BM636" s="9"/>
      <c r="BN636" s="9"/>
      <c r="BO636" s="9"/>
      <c r="BP636" s="9"/>
      <c r="BQ636" s="9"/>
      <c r="BR636" s="9"/>
      <c r="BS636" s="9"/>
      <c r="BT636" s="9"/>
      <c r="BU636" s="9"/>
      <c r="BV636" s="9"/>
      <c r="BW636" s="9"/>
      <c r="BX636" s="9"/>
      <c r="BY636" s="9"/>
      <c r="BZ636" s="9"/>
      <c r="CA636" s="9"/>
      <c r="CB636" s="9"/>
      <c r="CC636" s="9"/>
      <c r="CD636" s="9"/>
      <c r="CE636" s="9"/>
      <c r="CF636" s="9"/>
      <c r="CG636" s="11"/>
      <c r="CH636" s="9"/>
      <c r="CI636" s="9"/>
      <c r="CJ636" s="9"/>
      <c r="CK636" s="11"/>
      <c r="CL636" s="9"/>
      <c r="CM636" s="9"/>
    </row>
    <row r="637" spans="1:91" s="4" customFormat="1" x14ac:dyDescent="0.25">
      <c r="A637" s="28">
        <f>COUNTIF($B$6:B637,B637)</f>
        <v>1</v>
      </c>
      <c r="B637" s="24" t="s">
        <v>549</v>
      </c>
      <c r="C637" s="11">
        <v>-79548</v>
      </c>
      <c r="D637" s="9"/>
      <c r="E637" s="9"/>
      <c r="F637" s="9"/>
      <c r="G637" s="9"/>
      <c r="H637" s="9"/>
      <c r="I637" s="9"/>
      <c r="J637" s="9"/>
      <c r="K637" s="11"/>
      <c r="L637" s="9"/>
      <c r="M637" s="9"/>
      <c r="N637" s="9"/>
      <c r="O637" s="9"/>
      <c r="P637" s="9"/>
      <c r="Q637" s="9"/>
      <c r="R637" s="9"/>
      <c r="S637" s="11"/>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11"/>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11"/>
      <c r="BU637" s="9"/>
      <c r="BV637" s="9"/>
      <c r="BW637" s="9"/>
      <c r="BX637" s="9"/>
      <c r="BY637" s="9"/>
      <c r="BZ637" s="9"/>
      <c r="CA637" s="9"/>
      <c r="CB637" s="9"/>
      <c r="CC637" s="9"/>
      <c r="CD637" s="9"/>
      <c r="CE637" s="9"/>
      <c r="CF637" s="9"/>
      <c r="CG637" s="9"/>
      <c r="CH637" s="9"/>
      <c r="CI637" s="9"/>
      <c r="CJ637" s="9"/>
      <c r="CK637" s="9"/>
      <c r="CL637" s="9"/>
      <c r="CM637" s="9"/>
    </row>
    <row r="638" spans="1:91" s="4" customFormat="1" x14ac:dyDescent="0.25">
      <c r="A638" s="28">
        <f>COUNTIF($B$6:B638,B638)</f>
        <v>1</v>
      </c>
      <c r="B638" s="24" t="s">
        <v>550</v>
      </c>
      <c r="C638" s="11">
        <v>-3922</v>
      </c>
      <c r="D638" s="9"/>
      <c r="E638" s="9"/>
      <c r="F638" s="9"/>
      <c r="G638" s="9"/>
      <c r="H638" s="10"/>
      <c r="I638" s="10"/>
      <c r="J638" s="9"/>
      <c r="K638" s="9"/>
      <c r="L638" s="9"/>
      <c r="M638" s="9"/>
      <c r="N638" s="9"/>
      <c r="O638" s="10"/>
      <c r="P638" s="9"/>
      <c r="Q638" s="11"/>
      <c r="R638" s="9"/>
      <c r="S638" s="9"/>
      <c r="T638" s="9"/>
      <c r="U638" s="11"/>
      <c r="V638" s="9"/>
      <c r="W638" s="9"/>
      <c r="X638" s="9"/>
      <c r="Y638" s="9"/>
      <c r="Z638" s="9"/>
      <c r="AA638" s="9"/>
      <c r="AB638" s="9"/>
      <c r="AC638" s="9"/>
      <c r="AD638" s="9"/>
      <c r="AE638" s="10"/>
      <c r="AF638" s="9"/>
      <c r="AG638" s="9"/>
      <c r="AH638" s="9"/>
      <c r="AI638" s="9"/>
      <c r="AJ638" s="9"/>
      <c r="AK638" s="9"/>
      <c r="AL638" s="11"/>
      <c r="AM638" s="9"/>
      <c r="AN638" s="11"/>
      <c r="AO638" s="9"/>
      <c r="AP638" s="9"/>
      <c r="AQ638" s="11"/>
      <c r="AR638" s="11"/>
      <c r="AS638" s="11"/>
      <c r="AT638" s="11"/>
      <c r="AU638" s="9"/>
      <c r="AV638" s="11"/>
      <c r="AW638" s="11"/>
      <c r="AX638" s="11"/>
      <c r="AY638" s="9"/>
      <c r="AZ638" s="9"/>
      <c r="BA638" s="9"/>
      <c r="BB638" s="9"/>
      <c r="BC638" s="11"/>
      <c r="BD638" s="9"/>
      <c r="BE638" s="9"/>
      <c r="BF638" s="10"/>
      <c r="BG638" s="11"/>
      <c r="BH638" s="11"/>
      <c r="BI638" s="9"/>
      <c r="BJ638" s="9"/>
      <c r="BK638" s="11"/>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row>
    <row r="639" spans="1:91" s="4" customFormat="1" x14ac:dyDescent="0.25">
      <c r="A639" s="28">
        <f>COUNTIF($B$6:B639,B639)</f>
        <v>1</v>
      </c>
      <c r="B639" s="24" t="s">
        <v>551</v>
      </c>
      <c r="C639" s="11">
        <v>-202890</v>
      </c>
      <c r="D639" s="11"/>
      <c r="E639" s="11"/>
      <c r="F639" s="11"/>
      <c r="G639" s="11"/>
      <c r="H639" s="9"/>
      <c r="I639" s="9"/>
      <c r="J639" s="9"/>
      <c r="K639" s="11"/>
      <c r="L639" s="9"/>
      <c r="M639" s="11"/>
      <c r="N639" s="9"/>
      <c r="O639" s="9"/>
      <c r="P639" s="9"/>
      <c r="Q639" s="11"/>
      <c r="R639" s="9"/>
      <c r="S639" s="9"/>
      <c r="T639" s="9"/>
      <c r="U639" s="9"/>
      <c r="V639" s="9"/>
      <c r="W639" s="9"/>
      <c r="X639" s="9"/>
      <c r="Y639" s="11"/>
      <c r="Z639" s="11"/>
      <c r="AA639" s="9"/>
      <c r="AB639" s="9"/>
      <c r="AC639" s="11"/>
      <c r="AD639" s="9"/>
      <c r="AE639" s="9"/>
      <c r="AF639" s="9"/>
      <c r="AG639" s="9"/>
      <c r="AH639" s="9"/>
      <c r="AI639" s="11"/>
      <c r="AJ639" s="9"/>
      <c r="AK639" s="9"/>
      <c r="AL639" s="11"/>
      <c r="AM639" s="11"/>
      <c r="AN639" s="9"/>
      <c r="AO639" s="9"/>
      <c r="AP639" s="11"/>
      <c r="AQ639" s="9"/>
      <c r="AR639" s="9"/>
      <c r="AS639" s="9"/>
      <c r="AT639" s="11"/>
      <c r="AU639" s="9"/>
      <c r="AV639" s="9"/>
      <c r="AW639" s="9"/>
      <c r="AX639" s="9"/>
      <c r="AY639" s="9"/>
      <c r="AZ639" s="9"/>
      <c r="BA639" s="9"/>
      <c r="BB639" s="9"/>
      <c r="BC639" s="9"/>
      <c r="BD639" s="9"/>
      <c r="BE639" s="9"/>
      <c r="BF639" s="9"/>
      <c r="BG639" s="11"/>
      <c r="BH639" s="9"/>
      <c r="BI639" s="9"/>
      <c r="BJ639" s="9"/>
      <c r="BK639" s="9"/>
      <c r="BL639" s="9"/>
      <c r="BM639" s="9"/>
      <c r="BN639" s="9"/>
      <c r="BO639" s="9"/>
      <c r="BP639" s="11"/>
      <c r="BQ639" s="9"/>
      <c r="BR639" s="9"/>
      <c r="BS639" s="9"/>
      <c r="BT639" s="11"/>
      <c r="BU639" s="9"/>
      <c r="BV639" s="11"/>
      <c r="BW639" s="9"/>
      <c r="BX639" s="9"/>
      <c r="BY639" s="9"/>
      <c r="BZ639" s="9"/>
      <c r="CA639" s="9"/>
      <c r="CB639" s="11"/>
      <c r="CC639" s="11"/>
      <c r="CD639" s="9"/>
      <c r="CE639" s="11"/>
      <c r="CF639" s="9"/>
      <c r="CG639" s="9"/>
      <c r="CH639" s="9"/>
      <c r="CI639" s="9"/>
      <c r="CJ639" s="11"/>
      <c r="CK639" s="11"/>
      <c r="CL639" s="9"/>
      <c r="CM639" s="9"/>
    </row>
    <row r="640" spans="1:91" s="4" customFormat="1" x14ac:dyDescent="0.25">
      <c r="A640" s="28">
        <f>COUNTIF($B$6:B640,B640)</f>
        <v>1</v>
      </c>
      <c r="B640" s="24" t="s">
        <v>552</v>
      </c>
      <c r="C640" s="11">
        <v>-301122</v>
      </c>
      <c r="D640" s="9"/>
      <c r="E640" s="9"/>
      <c r="F640" s="9"/>
      <c r="G640" s="9"/>
      <c r="H640" s="9"/>
      <c r="I640" s="9"/>
      <c r="J640" s="9"/>
      <c r="K640" s="9"/>
      <c r="L640" s="11"/>
      <c r="M640" s="9"/>
      <c r="N640" s="9"/>
      <c r="O640" s="9"/>
      <c r="P640" s="9"/>
      <c r="Q640" s="9"/>
      <c r="R640" s="9"/>
      <c r="S640" s="9"/>
      <c r="T640" s="9"/>
      <c r="U640" s="9"/>
      <c r="V640" s="9"/>
      <c r="W640" s="11"/>
      <c r="X640" s="9"/>
      <c r="Y640" s="9"/>
      <c r="Z640" s="9"/>
      <c r="AA640" s="9"/>
      <c r="AB640" s="9"/>
      <c r="AC640" s="9"/>
      <c r="AD640" s="9"/>
      <c r="AE640" s="9"/>
      <c r="AF640" s="9"/>
      <c r="AG640" s="9"/>
      <c r="AH640" s="11"/>
      <c r="AI640" s="11"/>
      <c r="AJ640" s="11"/>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11"/>
      <c r="BW640" s="11"/>
      <c r="BX640" s="9"/>
      <c r="BY640" s="9"/>
      <c r="BZ640" s="9"/>
      <c r="CA640" s="9"/>
      <c r="CB640" s="9"/>
      <c r="CC640" s="9"/>
      <c r="CD640" s="9"/>
      <c r="CE640" s="11"/>
      <c r="CF640" s="9"/>
      <c r="CG640" s="9"/>
      <c r="CH640" s="9"/>
      <c r="CI640" s="9"/>
      <c r="CJ640" s="9"/>
      <c r="CK640" s="9"/>
      <c r="CL640" s="9"/>
      <c r="CM640" s="9"/>
    </row>
    <row r="641" spans="1:91" s="4" customFormat="1" x14ac:dyDescent="0.25">
      <c r="A641" s="28">
        <f>COUNTIF($B$6:B641,B641)</f>
        <v>1</v>
      </c>
      <c r="B641" s="24" t="s">
        <v>553</v>
      </c>
      <c r="C641" s="11">
        <v>-131420</v>
      </c>
      <c r="D641" s="11"/>
      <c r="E641" s="11"/>
      <c r="F641" s="11"/>
      <c r="G641" s="9"/>
      <c r="H641" s="11"/>
      <c r="I641" s="11"/>
      <c r="J641" s="11"/>
      <c r="K641" s="11"/>
      <c r="L641" s="11"/>
      <c r="M641" s="9"/>
      <c r="N641" s="11"/>
      <c r="O641" s="11"/>
      <c r="P641" s="11"/>
      <c r="Q641" s="11"/>
      <c r="R641" s="9"/>
      <c r="S641" s="11"/>
      <c r="T641" s="11"/>
      <c r="U641" s="11"/>
      <c r="V641" s="11"/>
      <c r="W641" s="9"/>
      <c r="X641" s="11"/>
      <c r="Y641" s="11"/>
      <c r="Z641" s="11"/>
      <c r="AA641" s="11"/>
      <c r="AB641" s="11"/>
      <c r="AC641" s="11"/>
      <c r="AD641" s="11"/>
      <c r="AE641" s="11"/>
      <c r="AF641" s="11"/>
      <c r="AG641" s="11"/>
      <c r="AH641" s="11"/>
      <c r="AI641" s="11"/>
      <c r="AJ641" s="11"/>
      <c r="AK641" s="11"/>
      <c r="AL641" s="11"/>
      <c r="AM641" s="11"/>
      <c r="AN641" s="9"/>
      <c r="AO641" s="11"/>
      <c r="AP641" s="11"/>
      <c r="AQ641" s="11"/>
      <c r="AR641" s="11"/>
      <c r="AS641" s="9"/>
      <c r="AT641" s="9"/>
      <c r="AU641" s="11"/>
      <c r="AV641" s="11"/>
      <c r="AW641" s="11"/>
      <c r="AX641" s="11"/>
      <c r="AY641" s="9"/>
      <c r="AZ641" s="11"/>
      <c r="BA641" s="11"/>
      <c r="BB641" s="11"/>
      <c r="BC641" s="9"/>
      <c r="BD641" s="11"/>
      <c r="BE641" s="11"/>
      <c r="BF641" s="11"/>
      <c r="BG641" s="11"/>
      <c r="BH641" s="9"/>
      <c r="BI641" s="11"/>
      <c r="BJ641" s="11"/>
      <c r="BK641" s="11"/>
      <c r="BL641" s="11"/>
      <c r="BM641" s="11"/>
      <c r="BN641" s="11"/>
      <c r="BO641" s="11"/>
      <c r="BP641" s="11"/>
      <c r="BQ641" s="9"/>
      <c r="BR641" s="11"/>
      <c r="BS641" s="11"/>
      <c r="BT641" s="11"/>
      <c r="BU641" s="11"/>
      <c r="BV641" s="11"/>
      <c r="BW641" s="9"/>
      <c r="BX641" s="11"/>
      <c r="BY641" s="11"/>
      <c r="BZ641" s="11"/>
      <c r="CA641" s="11"/>
      <c r="CB641" s="9"/>
      <c r="CC641" s="11"/>
      <c r="CD641" s="11"/>
      <c r="CE641" s="11"/>
      <c r="CF641" s="11"/>
      <c r="CG641" s="11"/>
      <c r="CH641" s="11"/>
      <c r="CI641" s="11"/>
      <c r="CJ641" s="9"/>
      <c r="CK641" s="9"/>
      <c r="CL641" s="9"/>
      <c r="CM641" s="9"/>
    </row>
    <row r="642" spans="1:91" s="4" customFormat="1" x14ac:dyDescent="0.25">
      <c r="A642" s="28">
        <f>COUNTIF($B$6:B642,B642)</f>
        <v>3</v>
      </c>
      <c r="B642" s="24" t="s">
        <v>31</v>
      </c>
      <c r="C642" s="11">
        <v>-2016438</v>
      </c>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9"/>
      <c r="CM642" s="9"/>
    </row>
    <row r="643" spans="1:91" s="4" customFormat="1" x14ac:dyDescent="0.25">
      <c r="A643" s="28">
        <f>COUNTIF($B$6:B643,B643)</f>
        <v>1</v>
      </c>
      <c r="B643" s="24" t="s">
        <v>554</v>
      </c>
      <c r="C643" s="11">
        <v>-366079</v>
      </c>
      <c r="D643" s="9"/>
      <c r="E643" s="9"/>
      <c r="F643" s="9"/>
      <c r="G643" s="9"/>
      <c r="H643" s="9"/>
      <c r="I643" s="11"/>
      <c r="J643" s="9"/>
      <c r="K643" s="9"/>
      <c r="L643" s="9"/>
      <c r="M643" s="9"/>
      <c r="N643" s="9"/>
      <c r="O643" s="9"/>
      <c r="P643" s="9"/>
      <c r="Q643" s="9"/>
      <c r="R643" s="11"/>
      <c r="S643" s="9"/>
      <c r="T643" s="11"/>
      <c r="U643" s="11"/>
      <c r="V643" s="9"/>
      <c r="W643" s="9"/>
      <c r="X643" s="11"/>
      <c r="Y643" s="9"/>
      <c r="Z643" s="11"/>
      <c r="AA643" s="9"/>
      <c r="AB643" s="11"/>
      <c r="AC643" s="9"/>
      <c r="AD643" s="9"/>
      <c r="AE643" s="9"/>
      <c r="AF643" s="9"/>
      <c r="AG643" s="9"/>
      <c r="AH643" s="9"/>
      <c r="AI643" s="9"/>
      <c r="AJ643" s="9"/>
      <c r="AK643" s="9"/>
      <c r="AL643" s="9"/>
      <c r="AM643" s="9"/>
      <c r="AN643" s="9"/>
      <c r="AO643" s="9"/>
      <c r="AP643" s="9"/>
      <c r="AQ643" s="9"/>
      <c r="AR643" s="9"/>
      <c r="AS643" s="9"/>
      <c r="AT643" s="9"/>
      <c r="AU643" s="9"/>
      <c r="AV643" s="9"/>
      <c r="AW643" s="9"/>
      <c r="AX643" s="11"/>
      <c r="AY643" s="9"/>
      <c r="AZ643" s="11"/>
      <c r="BA643" s="11"/>
      <c r="BB643" s="9"/>
      <c r="BC643" s="9"/>
      <c r="BD643" s="11"/>
      <c r="BE643" s="9"/>
      <c r="BF643" s="11"/>
      <c r="BG643" s="9"/>
      <c r="BH643" s="9"/>
      <c r="BI643" s="9"/>
      <c r="BJ643" s="9"/>
      <c r="BK643" s="9"/>
      <c r="BL643" s="9"/>
      <c r="BM643" s="9"/>
      <c r="BN643" s="9"/>
      <c r="BO643" s="9"/>
      <c r="BP643" s="11"/>
      <c r="BQ643" s="9"/>
      <c r="BR643" s="9"/>
      <c r="BS643" s="11"/>
      <c r="BT643" s="9"/>
      <c r="BU643" s="9"/>
      <c r="BV643" s="9"/>
      <c r="BW643" s="9"/>
      <c r="BX643" s="9"/>
      <c r="BY643" s="9"/>
      <c r="BZ643" s="9"/>
      <c r="CA643" s="11"/>
      <c r="CB643" s="9"/>
      <c r="CC643" s="9"/>
      <c r="CD643" s="9"/>
      <c r="CE643" s="9"/>
      <c r="CF643" s="9"/>
      <c r="CG643" s="11"/>
      <c r="CH643" s="11"/>
      <c r="CI643" s="9"/>
      <c r="CJ643" s="9"/>
      <c r="CK643" s="9"/>
      <c r="CL643" s="9"/>
      <c r="CM643" s="9"/>
    </row>
    <row r="644" spans="1:91" s="4" customFormat="1" x14ac:dyDescent="0.25">
      <c r="A644" s="28">
        <f>COUNTIF($B$6:B644,B644)</f>
        <v>2</v>
      </c>
      <c r="B644" s="24" t="s">
        <v>32</v>
      </c>
      <c r="C644" s="11">
        <v>-1368234</v>
      </c>
      <c r="D644" s="11"/>
      <c r="E644" s="11"/>
      <c r="F644" s="11"/>
      <c r="G644" s="11"/>
      <c r="H644" s="9"/>
      <c r="I644" s="11"/>
      <c r="J644" s="11"/>
      <c r="K644" s="11"/>
      <c r="L644" s="9"/>
      <c r="M644" s="11"/>
      <c r="N644" s="11"/>
      <c r="O644" s="9"/>
      <c r="P644" s="9"/>
      <c r="Q644" s="11"/>
      <c r="R644" s="11"/>
      <c r="S644" s="11"/>
      <c r="T644" s="11"/>
      <c r="U644" s="11"/>
      <c r="V644" s="11"/>
      <c r="W644" s="11"/>
      <c r="X644" s="11"/>
      <c r="Y644" s="11"/>
      <c r="Z644" s="9"/>
      <c r="AA644" s="11"/>
      <c r="AB644" s="11"/>
      <c r="AC644" s="9"/>
      <c r="AD644" s="11"/>
      <c r="AE644" s="9"/>
      <c r="AF644" s="11"/>
      <c r="AG644" s="11"/>
      <c r="AH644" s="11"/>
      <c r="AI644" s="11"/>
      <c r="AJ644" s="9"/>
      <c r="AK644" s="11"/>
      <c r="AL644" s="11"/>
      <c r="AM644" s="9"/>
      <c r="AN644" s="11"/>
      <c r="AO644" s="9"/>
      <c r="AP644" s="11"/>
      <c r="AQ644" s="11"/>
      <c r="AR644" s="11"/>
      <c r="AS644" s="11"/>
      <c r="AT644" s="11"/>
      <c r="AU644" s="9"/>
      <c r="AV644" s="11"/>
      <c r="AW644" s="11"/>
      <c r="AX644" s="9"/>
      <c r="AY644" s="11"/>
      <c r="AZ644" s="11"/>
      <c r="BA644" s="11"/>
      <c r="BB644" s="11"/>
      <c r="BC644" s="11"/>
      <c r="BD644" s="9"/>
      <c r="BE644" s="9"/>
      <c r="BF644" s="11"/>
      <c r="BG644" s="11"/>
      <c r="BH644" s="9"/>
      <c r="BI644" s="11"/>
      <c r="BJ644" s="11"/>
      <c r="BK644" s="11"/>
      <c r="BL644" s="11"/>
      <c r="BM644" s="9"/>
      <c r="BN644" s="9"/>
      <c r="BO644" s="11"/>
      <c r="BP644" s="9"/>
      <c r="BQ644" s="11"/>
      <c r="BR644" s="9"/>
      <c r="BS644" s="11"/>
      <c r="BT644" s="9"/>
      <c r="BU644" s="11"/>
      <c r="BV644" s="11"/>
      <c r="BW644" s="11"/>
      <c r="BX644" s="11"/>
      <c r="BY644" s="9"/>
      <c r="BZ644" s="11"/>
      <c r="CA644" s="9"/>
      <c r="CB644" s="11"/>
      <c r="CC644" s="11"/>
      <c r="CD644" s="11"/>
      <c r="CE644" s="9"/>
      <c r="CF644" s="9"/>
      <c r="CG644" s="11"/>
      <c r="CH644" s="9"/>
      <c r="CI644" s="11"/>
      <c r="CJ644" s="11"/>
      <c r="CK644" s="11"/>
      <c r="CL644" s="9"/>
      <c r="CM644" s="9"/>
    </row>
    <row r="645" spans="1:91" s="4" customFormat="1" x14ac:dyDescent="0.25">
      <c r="A645" s="28">
        <f>COUNTIF($B$6:B645,B645)</f>
        <v>1</v>
      </c>
      <c r="B645" s="24" t="s">
        <v>555</v>
      </c>
      <c r="C645" s="9">
        <v>0</v>
      </c>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row>
    <row r="646" spans="1:91" s="4" customFormat="1" x14ac:dyDescent="0.25">
      <c r="A646" s="28">
        <f>COUNTIF($B$6:B646,B646)</f>
        <v>2</v>
      </c>
      <c r="B646" s="25" t="s">
        <v>33</v>
      </c>
      <c r="C646" s="13">
        <v>-24944460</v>
      </c>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4"/>
      <c r="CM646" s="14"/>
    </row>
    <row r="647" spans="1:91" s="4" customFormat="1" x14ac:dyDescent="0.25">
      <c r="A647" s="28">
        <f>COUNTIF($B$6:B647,B647)</f>
        <v>2</v>
      </c>
      <c r="B647" s="24" t="s">
        <v>34</v>
      </c>
      <c r="C647" s="11">
        <v>-2520224</v>
      </c>
      <c r="D647" s="11"/>
      <c r="E647" s="11"/>
      <c r="F647" s="11"/>
      <c r="G647" s="11"/>
      <c r="H647" s="11"/>
      <c r="I647" s="9"/>
      <c r="J647" s="9"/>
      <c r="K647" s="11"/>
      <c r="L647" s="9"/>
      <c r="M647" s="11"/>
      <c r="N647" s="11"/>
      <c r="O647" s="9"/>
      <c r="P647" s="11"/>
      <c r="Q647" s="9"/>
      <c r="R647" s="11"/>
      <c r="S647" s="9"/>
      <c r="T647" s="11"/>
      <c r="U647" s="9"/>
      <c r="V647" s="9"/>
      <c r="W647" s="9"/>
      <c r="X647" s="9"/>
      <c r="Y647" s="11"/>
      <c r="Z647" s="11"/>
      <c r="AA647" s="11"/>
      <c r="AB647" s="11"/>
      <c r="AC647" s="9"/>
      <c r="AD647" s="11"/>
      <c r="AE647" s="11"/>
      <c r="AF647" s="11"/>
      <c r="AG647" s="9"/>
      <c r="AH647" s="9"/>
      <c r="AI647" s="9"/>
      <c r="AJ647" s="9"/>
      <c r="AK647" s="9"/>
      <c r="AL647" s="9"/>
      <c r="AM647" s="11"/>
      <c r="AN647" s="11"/>
      <c r="AO647" s="11"/>
      <c r="AP647" s="11"/>
      <c r="AQ647" s="9"/>
      <c r="AR647" s="9"/>
      <c r="AS647" s="9"/>
      <c r="AT647" s="11"/>
      <c r="AU647" s="11"/>
      <c r="AV647" s="9"/>
      <c r="AW647" s="11"/>
      <c r="AX647" s="11"/>
      <c r="AY647" s="9"/>
      <c r="AZ647" s="11"/>
      <c r="BA647" s="9"/>
      <c r="BB647" s="11"/>
      <c r="BC647" s="11"/>
      <c r="BD647" s="9"/>
      <c r="BE647" s="9"/>
      <c r="BF647" s="9"/>
      <c r="BG647" s="11"/>
      <c r="BH647" s="11"/>
      <c r="BI647" s="11"/>
      <c r="BJ647" s="11"/>
      <c r="BK647" s="9"/>
      <c r="BL647" s="11"/>
      <c r="BM647" s="11"/>
      <c r="BN647" s="11"/>
      <c r="BO647" s="11"/>
      <c r="BP647" s="11"/>
      <c r="BQ647" s="11"/>
      <c r="BR647" s="9"/>
      <c r="BS647" s="11"/>
      <c r="BT647" s="11"/>
      <c r="BU647" s="11"/>
      <c r="BV647" s="9"/>
      <c r="BW647" s="11"/>
      <c r="BX647" s="11"/>
      <c r="BY647" s="9"/>
      <c r="BZ647" s="11"/>
      <c r="CA647" s="9"/>
      <c r="CB647" s="11"/>
      <c r="CC647" s="9"/>
      <c r="CD647" s="11"/>
      <c r="CE647" s="9"/>
      <c r="CF647" s="11"/>
      <c r="CG647" s="11"/>
      <c r="CH647" s="11"/>
      <c r="CI647" s="9"/>
      <c r="CJ647" s="11"/>
      <c r="CK647" s="11"/>
      <c r="CL647" s="9"/>
      <c r="CM647" s="9"/>
    </row>
    <row r="648" spans="1:91" s="4" customFormat="1" x14ac:dyDescent="0.25">
      <c r="A648" s="28">
        <f>COUNTIF($B$6:B648,B648)</f>
        <v>0</v>
      </c>
      <c r="B648" s="24"/>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row>
    <row r="649" spans="1:91" s="4" customFormat="1" x14ac:dyDescent="0.25">
      <c r="A649" s="28">
        <f>COUNTIF($B$6:B649,B649)</f>
        <v>1</v>
      </c>
      <c r="B649" s="25" t="s">
        <v>556</v>
      </c>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row>
    <row r="650" spans="1:91" s="4" customFormat="1" x14ac:dyDescent="0.25">
      <c r="A650" s="28">
        <f>COUNTIF($B$6:B650,B650)</f>
        <v>1</v>
      </c>
      <c r="B650" s="24" t="s">
        <v>557</v>
      </c>
      <c r="C650" s="10">
        <v>1264684</v>
      </c>
      <c r="D650" s="10"/>
      <c r="E650" s="10"/>
      <c r="F650" s="10"/>
      <c r="G650" s="10"/>
      <c r="H650" s="10"/>
      <c r="I650" s="10"/>
      <c r="J650" s="9"/>
      <c r="K650" s="10"/>
      <c r="L650" s="9"/>
      <c r="M650" s="10"/>
      <c r="N650" s="10"/>
      <c r="O650" s="10"/>
      <c r="P650" s="10"/>
      <c r="Q650" s="10"/>
      <c r="R650" s="10"/>
      <c r="S650" s="10"/>
      <c r="T650" s="10"/>
      <c r="U650" s="10"/>
      <c r="V650" s="10"/>
      <c r="W650" s="9"/>
      <c r="X650" s="10"/>
      <c r="Y650" s="10"/>
      <c r="Z650" s="10"/>
      <c r="AA650" s="10"/>
      <c r="AB650" s="10"/>
      <c r="AC650" s="10"/>
      <c r="AD650" s="10"/>
      <c r="AE650" s="10"/>
      <c r="AF650" s="10"/>
      <c r="AG650" s="10"/>
      <c r="AH650" s="9"/>
      <c r="AI650" s="9"/>
      <c r="AJ650" s="9"/>
      <c r="AK650" s="9"/>
      <c r="AL650" s="10"/>
      <c r="AM650" s="9"/>
      <c r="AN650" s="10"/>
      <c r="AO650" s="10"/>
      <c r="AP650" s="10"/>
      <c r="AQ650" s="10"/>
      <c r="AR650" s="10"/>
      <c r="AS650" s="10"/>
      <c r="AT650" s="10"/>
      <c r="AU650" s="10"/>
      <c r="AV650" s="10"/>
      <c r="AW650" s="10"/>
      <c r="AX650" s="10"/>
      <c r="AY650" s="9"/>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9"/>
      <c r="BW650" s="9"/>
      <c r="BX650" s="10"/>
      <c r="BY650" s="10"/>
      <c r="BZ650" s="10"/>
      <c r="CA650" s="9"/>
      <c r="CB650" s="10"/>
      <c r="CC650" s="10"/>
      <c r="CD650" s="10"/>
      <c r="CE650" s="9"/>
      <c r="CF650" s="10"/>
      <c r="CG650" s="10"/>
      <c r="CH650" s="10"/>
      <c r="CI650" s="10"/>
      <c r="CJ650" s="10"/>
      <c r="CK650" s="10"/>
      <c r="CL650" s="9"/>
      <c r="CM650" s="9"/>
    </row>
    <row r="651" spans="1:91" s="4" customFormat="1" x14ac:dyDescent="0.25">
      <c r="A651" s="28">
        <f>COUNTIF($B$6:B651,B651)</f>
        <v>3</v>
      </c>
      <c r="B651" s="24" t="s">
        <v>179</v>
      </c>
      <c r="C651" s="10">
        <v>16822465</v>
      </c>
      <c r="D651" s="10"/>
      <c r="E651" s="10"/>
      <c r="F651" s="10"/>
      <c r="G651" s="10"/>
      <c r="H651" s="10"/>
      <c r="I651" s="10"/>
      <c r="J651" s="10"/>
      <c r="K651" s="10"/>
      <c r="L651" s="9"/>
      <c r="M651" s="10"/>
      <c r="N651" s="10"/>
      <c r="O651" s="10"/>
      <c r="P651" s="10"/>
      <c r="Q651" s="10"/>
      <c r="R651" s="10"/>
      <c r="S651" s="10"/>
      <c r="T651" s="10"/>
      <c r="U651" s="10"/>
      <c r="V651" s="10"/>
      <c r="W651" s="9"/>
      <c r="X651" s="10"/>
      <c r="Y651" s="10"/>
      <c r="Z651" s="10"/>
      <c r="AA651" s="10"/>
      <c r="AB651" s="10"/>
      <c r="AC651" s="10"/>
      <c r="AD651" s="10"/>
      <c r="AE651" s="10"/>
      <c r="AF651" s="10"/>
      <c r="AG651" s="10"/>
      <c r="AH651" s="9"/>
      <c r="AI651" s="9"/>
      <c r="AJ651" s="9"/>
      <c r="AK651" s="9"/>
      <c r="AL651" s="10"/>
      <c r="AM651" s="9"/>
      <c r="AN651" s="10"/>
      <c r="AO651" s="10"/>
      <c r="AP651" s="10"/>
      <c r="AQ651" s="10"/>
      <c r="AR651" s="10"/>
      <c r="AS651" s="10"/>
      <c r="AT651" s="10"/>
      <c r="AU651" s="10"/>
      <c r="AV651" s="10"/>
      <c r="AW651" s="10"/>
      <c r="AX651" s="10"/>
      <c r="AY651" s="9"/>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9"/>
      <c r="BW651" s="9"/>
      <c r="BX651" s="10"/>
      <c r="BY651" s="10"/>
      <c r="BZ651" s="10"/>
      <c r="CA651" s="10"/>
      <c r="CB651" s="10"/>
      <c r="CC651" s="10"/>
      <c r="CD651" s="10"/>
      <c r="CE651" s="9"/>
      <c r="CF651" s="10"/>
      <c r="CG651" s="10"/>
      <c r="CH651" s="10"/>
      <c r="CI651" s="10"/>
      <c r="CJ651" s="10"/>
      <c r="CK651" s="10"/>
      <c r="CL651" s="9"/>
      <c r="CM651" s="9"/>
    </row>
    <row r="652" spans="1:91" s="4" customFormat="1" x14ac:dyDescent="0.25">
      <c r="A652" s="28">
        <f>COUNTIF($B$6:B652,B652)</f>
        <v>3</v>
      </c>
      <c r="B652" s="24" t="s">
        <v>182</v>
      </c>
      <c r="C652" s="10">
        <v>6065907</v>
      </c>
      <c r="D652" s="10"/>
      <c r="E652" s="10"/>
      <c r="F652" s="10"/>
      <c r="G652" s="10"/>
      <c r="H652" s="10"/>
      <c r="I652" s="10"/>
      <c r="J652" s="10"/>
      <c r="K652" s="10"/>
      <c r="L652" s="9"/>
      <c r="M652" s="10"/>
      <c r="N652" s="10"/>
      <c r="O652" s="10"/>
      <c r="P652" s="10"/>
      <c r="Q652" s="10"/>
      <c r="R652" s="10"/>
      <c r="S652" s="10"/>
      <c r="T652" s="10"/>
      <c r="U652" s="10"/>
      <c r="V652" s="10"/>
      <c r="W652" s="9"/>
      <c r="X652" s="10"/>
      <c r="Y652" s="10"/>
      <c r="Z652" s="10"/>
      <c r="AA652" s="10"/>
      <c r="AB652" s="10"/>
      <c r="AC652" s="10"/>
      <c r="AD652" s="10"/>
      <c r="AE652" s="10"/>
      <c r="AF652" s="10"/>
      <c r="AG652" s="10"/>
      <c r="AH652" s="9"/>
      <c r="AI652" s="9"/>
      <c r="AJ652" s="9"/>
      <c r="AK652" s="9"/>
      <c r="AL652" s="10"/>
      <c r="AM652" s="10"/>
      <c r="AN652" s="10"/>
      <c r="AO652" s="10"/>
      <c r="AP652" s="10"/>
      <c r="AQ652" s="10"/>
      <c r="AR652" s="10"/>
      <c r="AS652" s="10"/>
      <c r="AT652" s="10"/>
      <c r="AU652" s="10"/>
      <c r="AV652" s="10"/>
      <c r="AW652" s="10"/>
      <c r="AX652" s="10"/>
      <c r="AY652" s="9"/>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9"/>
      <c r="BX652" s="10"/>
      <c r="BY652" s="10"/>
      <c r="BZ652" s="10"/>
      <c r="CA652" s="10"/>
      <c r="CB652" s="10"/>
      <c r="CC652" s="10"/>
      <c r="CD652" s="10"/>
      <c r="CE652" s="9"/>
      <c r="CF652" s="10"/>
      <c r="CG652" s="10"/>
      <c r="CH652" s="10"/>
      <c r="CI652" s="10"/>
      <c r="CJ652" s="10"/>
      <c r="CK652" s="10"/>
      <c r="CL652" s="9"/>
      <c r="CM652" s="9"/>
    </row>
    <row r="653" spans="1:91" s="4" customFormat="1" x14ac:dyDescent="0.25">
      <c r="A653" s="28">
        <f>COUNTIF($B$6:B653,B653)</f>
        <v>2</v>
      </c>
      <c r="B653" s="24" t="s">
        <v>514</v>
      </c>
      <c r="C653" s="10">
        <v>3378977</v>
      </c>
      <c r="D653" s="10"/>
      <c r="E653" s="10"/>
      <c r="F653" s="11"/>
      <c r="G653" s="10"/>
      <c r="H653" s="10"/>
      <c r="I653" s="10"/>
      <c r="J653" s="10"/>
      <c r="K653" s="10"/>
      <c r="L653" s="9"/>
      <c r="M653" s="10"/>
      <c r="N653" s="11"/>
      <c r="O653" s="10"/>
      <c r="P653" s="10"/>
      <c r="Q653" s="10"/>
      <c r="R653" s="10"/>
      <c r="S653" s="10"/>
      <c r="T653" s="10"/>
      <c r="U653" s="10"/>
      <c r="V653" s="10"/>
      <c r="W653" s="9"/>
      <c r="X653" s="10"/>
      <c r="Y653" s="10"/>
      <c r="Z653" s="10"/>
      <c r="AA653" s="10"/>
      <c r="AB653" s="10"/>
      <c r="AC653" s="10"/>
      <c r="AD653" s="10"/>
      <c r="AE653" s="10"/>
      <c r="AF653" s="10"/>
      <c r="AG653" s="10"/>
      <c r="AH653" s="9"/>
      <c r="AI653" s="9"/>
      <c r="AJ653" s="9"/>
      <c r="AK653" s="9"/>
      <c r="AL653" s="10"/>
      <c r="AM653" s="10"/>
      <c r="AN653" s="10"/>
      <c r="AO653" s="10"/>
      <c r="AP653" s="10"/>
      <c r="AQ653" s="10"/>
      <c r="AR653" s="10"/>
      <c r="AS653" s="10"/>
      <c r="AT653" s="10"/>
      <c r="AU653" s="10"/>
      <c r="AV653" s="10"/>
      <c r="AW653" s="10"/>
      <c r="AX653" s="10"/>
      <c r="AY653" s="9"/>
      <c r="AZ653" s="10"/>
      <c r="BA653" s="10"/>
      <c r="BB653" s="10"/>
      <c r="BC653" s="10"/>
      <c r="BD653" s="10"/>
      <c r="BE653" s="10"/>
      <c r="BF653" s="10"/>
      <c r="BG653" s="10"/>
      <c r="BH653" s="10"/>
      <c r="BI653" s="10"/>
      <c r="BJ653" s="10"/>
      <c r="BK653" s="10"/>
      <c r="BL653" s="10"/>
      <c r="BM653" s="10"/>
      <c r="BN653" s="10"/>
      <c r="BO653" s="11"/>
      <c r="BP653" s="10"/>
      <c r="BQ653" s="10"/>
      <c r="BR653" s="10"/>
      <c r="BS653" s="10"/>
      <c r="BT653" s="10"/>
      <c r="BU653" s="10"/>
      <c r="BV653" s="9"/>
      <c r="BW653" s="10"/>
      <c r="BX653" s="10"/>
      <c r="BY653" s="10"/>
      <c r="BZ653" s="10"/>
      <c r="CA653" s="10"/>
      <c r="CB653" s="10"/>
      <c r="CC653" s="10"/>
      <c r="CD653" s="10"/>
      <c r="CE653" s="9"/>
      <c r="CF653" s="11"/>
      <c r="CG653" s="10"/>
      <c r="CH653" s="10"/>
      <c r="CI653" s="10"/>
      <c r="CJ653" s="10"/>
      <c r="CK653" s="10"/>
      <c r="CL653" s="9"/>
      <c r="CM653" s="9"/>
    </row>
    <row r="654" spans="1:91" s="4" customFormat="1" x14ac:dyDescent="0.25">
      <c r="A654" s="28">
        <f>COUNTIF($B$6:B654,B654)</f>
        <v>2</v>
      </c>
      <c r="B654" s="24" t="s">
        <v>515</v>
      </c>
      <c r="C654" s="10">
        <v>23289</v>
      </c>
      <c r="D654" s="9"/>
      <c r="E654" s="10"/>
      <c r="F654" s="9"/>
      <c r="G654" s="9"/>
      <c r="H654" s="9"/>
      <c r="I654" s="9"/>
      <c r="J654" s="10"/>
      <c r="K654" s="9"/>
      <c r="L654" s="9"/>
      <c r="M654" s="9"/>
      <c r="N654" s="9"/>
      <c r="O654" s="9"/>
      <c r="P654" s="10"/>
      <c r="Q654" s="10"/>
      <c r="R654" s="9"/>
      <c r="S654" s="10"/>
      <c r="T654" s="9"/>
      <c r="U654" s="10"/>
      <c r="V654" s="10"/>
      <c r="W654" s="9"/>
      <c r="X654" s="9"/>
      <c r="Y654" s="9"/>
      <c r="Z654" s="9"/>
      <c r="AA654" s="9"/>
      <c r="AB654" s="9"/>
      <c r="AC654" s="10"/>
      <c r="AD654" s="9"/>
      <c r="AE654" s="9"/>
      <c r="AF654" s="9"/>
      <c r="AG654" s="9"/>
      <c r="AH654" s="9"/>
      <c r="AI654" s="9"/>
      <c r="AJ654" s="9"/>
      <c r="AK654" s="9"/>
      <c r="AL654" s="10"/>
      <c r="AM654" s="9"/>
      <c r="AN654" s="10"/>
      <c r="AO654" s="9"/>
      <c r="AP654" s="10"/>
      <c r="AQ654" s="9"/>
      <c r="AR654" s="10"/>
      <c r="AS654" s="10"/>
      <c r="AT654" s="10"/>
      <c r="AU654" s="10"/>
      <c r="AV654" s="10"/>
      <c r="AW654" s="9"/>
      <c r="AX654" s="9"/>
      <c r="AY654" s="9"/>
      <c r="AZ654" s="10"/>
      <c r="BA654" s="9"/>
      <c r="BB654" s="9"/>
      <c r="BC654" s="10"/>
      <c r="BD654" s="10"/>
      <c r="BE654" s="9"/>
      <c r="BF654" s="9"/>
      <c r="BG654" s="9"/>
      <c r="BH654" s="10"/>
      <c r="BI654" s="10"/>
      <c r="BJ654" s="9"/>
      <c r="BK654" s="9"/>
      <c r="BL654" s="10"/>
      <c r="BM654" s="9"/>
      <c r="BN654" s="10"/>
      <c r="BO654" s="9"/>
      <c r="BP654" s="10"/>
      <c r="BQ654" s="9"/>
      <c r="BR654" s="9"/>
      <c r="BS654" s="9"/>
      <c r="BT654" s="9"/>
      <c r="BU654" s="9"/>
      <c r="BV654" s="9"/>
      <c r="BW654" s="9"/>
      <c r="BX654" s="9"/>
      <c r="BY654" s="10"/>
      <c r="BZ654" s="10"/>
      <c r="CA654" s="10"/>
      <c r="CB654" s="9"/>
      <c r="CC654" s="9"/>
      <c r="CD654" s="9"/>
      <c r="CE654" s="9"/>
      <c r="CF654" s="10"/>
      <c r="CG654" s="9"/>
      <c r="CH654" s="10"/>
      <c r="CI654" s="9"/>
      <c r="CJ654" s="9"/>
      <c r="CK654" s="9"/>
      <c r="CL654" s="9"/>
      <c r="CM654" s="9"/>
    </row>
    <row r="655" spans="1:91" s="4" customFormat="1" x14ac:dyDescent="0.25">
      <c r="A655" s="28">
        <f>COUNTIF($B$6:B655,B655)</f>
        <v>2</v>
      </c>
      <c r="B655" s="24" t="s">
        <v>516</v>
      </c>
      <c r="C655" s="9">
        <v>0</v>
      </c>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row>
    <row r="656" spans="1:91" s="4" customFormat="1" x14ac:dyDescent="0.25">
      <c r="A656" s="28">
        <f>COUNTIF($B$6:B656,B656)</f>
        <v>2</v>
      </c>
      <c r="B656" s="24" t="s">
        <v>517</v>
      </c>
      <c r="C656" s="9">
        <v>0</v>
      </c>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row>
    <row r="657" spans="1:91" s="4" customFormat="1" x14ac:dyDescent="0.25">
      <c r="A657" s="28">
        <f>COUNTIF($B$6:B657,B657)</f>
        <v>2</v>
      </c>
      <c r="B657" s="24" t="s">
        <v>518</v>
      </c>
      <c r="C657" s="10">
        <v>3219</v>
      </c>
      <c r="D657" s="10"/>
      <c r="E657" s="9"/>
      <c r="F657" s="9"/>
      <c r="G657" s="10"/>
      <c r="H657" s="9"/>
      <c r="I657" s="9"/>
      <c r="J657" s="9"/>
      <c r="K657" s="9"/>
      <c r="L657" s="9"/>
      <c r="M657" s="9"/>
      <c r="N657" s="9"/>
      <c r="O657" s="9"/>
      <c r="P657" s="9"/>
      <c r="Q657" s="9"/>
      <c r="R657" s="9"/>
      <c r="S657" s="10"/>
      <c r="T657" s="9"/>
      <c r="U657" s="9"/>
      <c r="V657" s="9"/>
      <c r="W657" s="9"/>
      <c r="X657" s="9"/>
      <c r="Y657" s="9"/>
      <c r="Z657" s="9"/>
      <c r="AA657" s="9"/>
      <c r="AB657" s="9"/>
      <c r="AC657" s="9"/>
      <c r="AD657" s="9"/>
      <c r="AE657" s="9"/>
      <c r="AF657" s="9"/>
      <c r="AG657" s="9"/>
      <c r="AH657" s="9"/>
      <c r="AI657" s="9"/>
      <c r="AJ657" s="9"/>
      <c r="AK657" s="9"/>
      <c r="AL657" s="9"/>
      <c r="AM657" s="9"/>
      <c r="AN657" s="9"/>
      <c r="AO657" s="10"/>
      <c r="AP657" s="9"/>
      <c r="AQ657" s="9"/>
      <c r="AR657" s="9"/>
      <c r="AS657" s="10"/>
      <c r="AT657" s="9"/>
      <c r="AU657" s="10"/>
      <c r="AV657" s="9"/>
      <c r="AW657" s="9"/>
      <c r="AX657" s="9"/>
      <c r="AY657" s="9"/>
      <c r="AZ657" s="9"/>
      <c r="BA657" s="9"/>
      <c r="BB657" s="9"/>
      <c r="BC657" s="9"/>
      <c r="BD657" s="9"/>
      <c r="BE657" s="10"/>
      <c r="BF657" s="10"/>
      <c r="BG657" s="9"/>
      <c r="BH657" s="9"/>
      <c r="BI657" s="9"/>
      <c r="BJ657" s="9"/>
      <c r="BK657" s="9"/>
      <c r="BL657" s="9"/>
      <c r="BM657" s="9"/>
      <c r="BN657" s="9"/>
      <c r="BO657" s="9"/>
      <c r="BP657" s="9"/>
      <c r="BQ657" s="9"/>
      <c r="BR657" s="9"/>
      <c r="BS657" s="9"/>
      <c r="BT657" s="9"/>
      <c r="BU657" s="9"/>
      <c r="BV657" s="9"/>
      <c r="BW657" s="10"/>
      <c r="BX657" s="9"/>
      <c r="BY657" s="9"/>
      <c r="BZ657" s="9"/>
      <c r="CA657" s="9"/>
      <c r="CB657" s="9"/>
      <c r="CC657" s="9"/>
      <c r="CD657" s="9"/>
      <c r="CE657" s="9"/>
      <c r="CF657" s="9"/>
      <c r="CG657" s="9"/>
      <c r="CH657" s="9"/>
      <c r="CI657" s="9"/>
      <c r="CJ657" s="9"/>
      <c r="CK657" s="9"/>
      <c r="CL657" s="9"/>
      <c r="CM657" s="9"/>
    </row>
    <row r="658" spans="1:91" s="4" customFormat="1" x14ac:dyDescent="0.25">
      <c r="A658" s="28">
        <f>COUNTIF($B$6:B658,B658)</f>
        <v>3</v>
      </c>
      <c r="B658" s="24" t="s">
        <v>39</v>
      </c>
      <c r="C658" s="10">
        <v>1717394</v>
      </c>
      <c r="D658" s="10"/>
      <c r="E658" s="10"/>
      <c r="F658" s="10"/>
      <c r="G658" s="10"/>
      <c r="H658" s="10"/>
      <c r="I658" s="10"/>
      <c r="J658" s="10"/>
      <c r="K658" s="10"/>
      <c r="L658" s="10"/>
      <c r="M658" s="10"/>
      <c r="N658" s="9"/>
      <c r="O658" s="10"/>
      <c r="P658" s="10"/>
      <c r="Q658" s="10"/>
      <c r="R658" s="10"/>
      <c r="S658" s="10"/>
      <c r="T658" s="10"/>
      <c r="U658" s="10"/>
      <c r="V658" s="10"/>
      <c r="W658" s="10"/>
      <c r="X658" s="10"/>
      <c r="Y658" s="10"/>
      <c r="Z658" s="10"/>
      <c r="AA658" s="10"/>
      <c r="AB658" s="10"/>
      <c r="AC658" s="10"/>
      <c r="AD658" s="10"/>
      <c r="AE658" s="10"/>
      <c r="AF658" s="10"/>
      <c r="AG658" s="10"/>
      <c r="AH658" s="9"/>
      <c r="AI658" s="10"/>
      <c r="AJ658" s="10"/>
      <c r="AK658" s="10"/>
      <c r="AL658" s="10"/>
      <c r="AM658" s="10"/>
      <c r="AN658" s="10"/>
      <c r="AO658" s="9"/>
      <c r="AP658" s="10"/>
      <c r="AQ658" s="10"/>
      <c r="AR658" s="10"/>
      <c r="AS658" s="10"/>
      <c r="AT658" s="10"/>
      <c r="AU658" s="10"/>
      <c r="AV658" s="10"/>
      <c r="AW658" s="10"/>
      <c r="AX658" s="10"/>
      <c r="AY658" s="9"/>
      <c r="AZ658" s="10"/>
      <c r="BA658" s="10"/>
      <c r="BB658" s="10"/>
      <c r="BC658" s="10"/>
      <c r="BD658" s="10"/>
      <c r="BE658" s="10"/>
      <c r="BF658" s="10"/>
      <c r="BG658" s="10"/>
      <c r="BH658" s="10"/>
      <c r="BI658" s="10"/>
      <c r="BJ658" s="10"/>
      <c r="BK658" s="10"/>
      <c r="BL658" s="10"/>
      <c r="BM658" s="10"/>
      <c r="BN658" s="10"/>
      <c r="BO658" s="10"/>
      <c r="BP658" s="10"/>
      <c r="BQ658" s="10"/>
      <c r="BR658" s="10"/>
      <c r="BS658" s="10"/>
      <c r="BT658" s="10"/>
      <c r="BU658" s="10"/>
      <c r="BV658" s="9"/>
      <c r="BW658" s="10"/>
      <c r="BX658" s="10"/>
      <c r="BY658" s="10"/>
      <c r="BZ658" s="10"/>
      <c r="CA658" s="10"/>
      <c r="CB658" s="10"/>
      <c r="CC658" s="10"/>
      <c r="CD658" s="10"/>
      <c r="CE658" s="10"/>
      <c r="CF658" s="10"/>
      <c r="CG658" s="10"/>
      <c r="CH658" s="10"/>
      <c r="CI658" s="10"/>
      <c r="CJ658" s="10"/>
      <c r="CK658" s="10"/>
      <c r="CL658" s="9"/>
      <c r="CM658" s="9"/>
    </row>
    <row r="659" spans="1:91" s="4" customFormat="1" x14ac:dyDescent="0.25">
      <c r="A659" s="28">
        <f>COUNTIF($B$6:B659,B659)</f>
        <v>3</v>
      </c>
      <c r="B659" s="24" t="s">
        <v>40</v>
      </c>
      <c r="C659" s="10">
        <v>1202298</v>
      </c>
      <c r="D659" s="10"/>
      <c r="E659" s="10"/>
      <c r="F659" s="10"/>
      <c r="G659" s="10"/>
      <c r="H659" s="9"/>
      <c r="I659" s="10"/>
      <c r="J659" s="10"/>
      <c r="K659" s="10"/>
      <c r="L659" s="10"/>
      <c r="M659" s="10"/>
      <c r="N659" s="10"/>
      <c r="O659" s="10"/>
      <c r="P659" s="10"/>
      <c r="Q659" s="10"/>
      <c r="R659" s="9"/>
      <c r="S659" s="10"/>
      <c r="T659" s="10"/>
      <c r="U659" s="10"/>
      <c r="V659" s="10"/>
      <c r="W659" s="10"/>
      <c r="X659" s="10"/>
      <c r="Y659" s="10"/>
      <c r="Z659" s="10"/>
      <c r="AA659" s="10"/>
      <c r="AB659" s="10"/>
      <c r="AC659" s="10"/>
      <c r="AD659" s="10"/>
      <c r="AE659" s="10"/>
      <c r="AF659" s="10"/>
      <c r="AG659" s="10"/>
      <c r="AH659" s="9"/>
      <c r="AI659" s="10"/>
      <c r="AJ659" s="9"/>
      <c r="AK659" s="9"/>
      <c r="AL659" s="10"/>
      <c r="AM659" s="10"/>
      <c r="AN659" s="10"/>
      <c r="AO659" s="10"/>
      <c r="AP659" s="10"/>
      <c r="AQ659" s="10"/>
      <c r="AR659" s="10"/>
      <c r="AS659" s="10"/>
      <c r="AT659" s="10"/>
      <c r="AU659" s="10"/>
      <c r="AV659" s="10"/>
      <c r="AW659" s="10"/>
      <c r="AX659" s="10"/>
      <c r="AY659" s="9"/>
      <c r="AZ659" s="10"/>
      <c r="BA659" s="10"/>
      <c r="BB659" s="10"/>
      <c r="BC659" s="10"/>
      <c r="BD659" s="10"/>
      <c r="BE659" s="10"/>
      <c r="BF659" s="10"/>
      <c r="BG659" s="10"/>
      <c r="BH659" s="10"/>
      <c r="BI659" s="10"/>
      <c r="BJ659" s="9"/>
      <c r="BK659" s="9"/>
      <c r="BL659" s="10"/>
      <c r="BM659" s="10"/>
      <c r="BN659" s="10"/>
      <c r="BO659" s="9"/>
      <c r="BP659" s="10"/>
      <c r="BQ659" s="10"/>
      <c r="BR659" s="10"/>
      <c r="BS659" s="10"/>
      <c r="BT659" s="10"/>
      <c r="BU659" s="10"/>
      <c r="BV659" s="10"/>
      <c r="BW659" s="10"/>
      <c r="BX659" s="10"/>
      <c r="BY659" s="10"/>
      <c r="BZ659" s="9"/>
      <c r="CA659" s="10"/>
      <c r="CB659" s="10"/>
      <c r="CC659" s="10"/>
      <c r="CD659" s="10"/>
      <c r="CE659" s="9"/>
      <c r="CF659" s="9"/>
      <c r="CG659" s="10"/>
      <c r="CH659" s="10"/>
      <c r="CI659" s="10"/>
      <c r="CJ659" s="10"/>
      <c r="CK659" s="10"/>
      <c r="CL659" s="9"/>
      <c r="CM659" s="9"/>
    </row>
    <row r="660" spans="1:91" s="4" customFormat="1" x14ac:dyDescent="0.25">
      <c r="A660" s="28">
        <f>COUNTIF($B$6:B660,B660)</f>
        <v>3</v>
      </c>
      <c r="B660" s="24" t="s">
        <v>183</v>
      </c>
      <c r="C660" s="10">
        <v>10787</v>
      </c>
      <c r="D660" s="9"/>
      <c r="E660" s="9"/>
      <c r="F660" s="9"/>
      <c r="G660" s="9"/>
      <c r="H660" s="9"/>
      <c r="I660" s="9"/>
      <c r="J660" s="9"/>
      <c r="K660" s="9"/>
      <c r="L660" s="9"/>
      <c r="M660" s="9"/>
      <c r="N660" s="9"/>
      <c r="O660" s="9"/>
      <c r="P660" s="9"/>
      <c r="Q660" s="9"/>
      <c r="R660" s="9"/>
      <c r="S660" s="9"/>
      <c r="T660" s="10"/>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10"/>
      <c r="AY660" s="9"/>
      <c r="AZ660" s="9"/>
      <c r="BA660" s="9"/>
      <c r="BB660" s="9"/>
      <c r="BC660" s="9"/>
      <c r="BD660" s="9"/>
      <c r="BE660" s="9"/>
      <c r="BF660" s="9"/>
      <c r="BG660" s="9"/>
      <c r="BH660" s="9"/>
      <c r="BI660" s="9"/>
      <c r="BJ660" s="9"/>
      <c r="BK660" s="9"/>
      <c r="BL660" s="9"/>
      <c r="BM660" s="9"/>
      <c r="BN660" s="10"/>
      <c r="BO660" s="9"/>
      <c r="BP660" s="9"/>
      <c r="BQ660" s="9"/>
      <c r="BR660" s="10"/>
      <c r="BS660" s="9"/>
      <c r="BT660" s="10"/>
      <c r="BU660" s="9"/>
      <c r="BV660" s="9"/>
      <c r="BW660" s="9"/>
      <c r="BX660" s="9"/>
      <c r="BY660" s="9"/>
      <c r="BZ660" s="9"/>
      <c r="CA660" s="9"/>
      <c r="CB660" s="9"/>
      <c r="CC660" s="9"/>
      <c r="CD660" s="9"/>
      <c r="CE660" s="9"/>
      <c r="CF660" s="9"/>
      <c r="CG660" s="9"/>
      <c r="CH660" s="9"/>
      <c r="CI660" s="9"/>
      <c r="CJ660" s="9"/>
      <c r="CK660" s="9"/>
      <c r="CL660" s="9"/>
      <c r="CM660" s="9"/>
    </row>
    <row r="661" spans="1:91" s="4" customFormat="1" x14ac:dyDescent="0.25">
      <c r="A661" s="28">
        <f>COUNTIF($B$6:B661,B661)</f>
        <v>2</v>
      </c>
      <c r="B661" s="24" t="s">
        <v>519</v>
      </c>
      <c r="C661" s="10">
        <v>6665</v>
      </c>
      <c r="D661" s="9"/>
      <c r="E661" s="9"/>
      <c r="F661" s="9"/>
      <c r="G661" s="9"/>
      <c r="H661" s="10"/>
      <c r="I661" s="9"/>
      <c r="J661" s="9"/>
      <c r="K661" s="10"/>
      <c r="L661" s="10"/>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10"/>
      <c r="AR661" s="9"/>
      <c r="AS661" s="9"/>
      <c r="AT661" s="9"/>
      <c r="AU661" s="9"/>
      <c r="AV661" s="9"/>
      <c r="AW661" s="9"/>
      <c r="AX661" s="9"/>
      <c r="AY661" s="9"/>
      <c r="AZ661" s="9"/>
      <c r="BA661" s="9"/>
      <c r="BB661" s="9"/>
      <c r="BC661" s="9"/>
      <c r="BD661" s="10"/>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10"/>
      <c r="CG661" s="9"/>
      <c r="CH661" s="9"/>
      <c r="CI661" s="9"/>
      <c r="CJ661" s="9"/>
      <c r="CK661" s="9"/>
      <c r="CL661" s="9"/>
      <c r="CM661" s="9"/>
    </row>
    <row r="662" spans="1:91" s="4" customFormat="1" x14ac:dyDescent="0.25">
      <c r="A662" s="28">
        <f>COUNTIF($B$6:B662,B662)</f>
        <v>2</v>
      </c>
      <c r="B662" s="24" t="s">
        <v>53</v>
      </c>
      <c r="C662" s="10">
        <v>2264035</v>
      </c>
      <c r="D662" s="10"/>
      <c r="E662" s="10"/>
      <c r="F662" s="10"/>
      <c r="G662" s="10"/>
      <c r="H662" s="10"/>
      <c r="I662" s="10"/>
      <c r="J662" s="10"/>
      <c r="K662" s="10"/>
      <c r="L662" s="10"/>
      <c r="M662" s="10"/>
      <c r="N662" s="10"/>
      <c r="O662" s="10"/>
      <c r="P662" s="10"/>
      <c r="Q662" s="10"/>
      <c r="R662" s="9"/>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10"/>
      <c r="BO662" s="10"/>
      <c r="BP662" s="10"/>
      <c r="BQ662" s="10"/>
      <c r="BR662" s="10"/>
      <c r="BS662" s="10"/>
      <c r="BT662" s="10"/>
      <c r="BU662" s="10"/>
      <c r="BV662" s="10"/>
      <c r="BW662" s="10"/>
      <c r="BX662" s="10"/>
      <c r="BY662" s="10"/>
      <c r="BZ662" s="10"/>
      <c r="CA662" s="10"/>
      <c r="CB662" s="10"/>
      <c r="CC662" s="10"/>
      <c r="CD662" s="10"/>
      <c r="CE662" s="10"/>
      <c r="CF662" s="10"/>
      <c r="CG662" s="10"/>
      <c r="CH662" s="10"/>
      <c r="CI662" s="10"/>
      <c r="CJ662" s="10"/>
      <c r="CK662" s="10"/>
      <c r="CL662" s="9"/>
      <c r="CM662" s="9"/>
    </row>
    <row r="663" spans="1:91" s="4" customFormat="1" x14ac:dyDescent="0.25">
      <c r="A663" s="28">
        <f>COUNTIF($B$6:B663,B663)</f>
        <v>2</v>
      </c>
      <c r="B663" s="24" t="s">
        <v>520</v>
      </c>
      <c r="C663" s="9">
        <v>10</v>
      </c>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row>
    <row r="664" spans="1:91" s="4" customFormat="1" x14ac:dyDescent="0.25">
      <c r="A664" s="28">
        <f>COUNTIF($B$6:B664,B664)</f>
        <v>2</v>
      </c>
      <c r="B664" s="24" t="s">
        <v>521</v>
      </c>
      <c r="C664" s="9">
        <v>0</v>
      </c>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row>
    <row r="665" spans="1:91" s="4" customFormat="1" x14ac:dyDescent="0.25">
      <c r="A665" s="28">
        <f>COUNTIF($B$6:B665,B665)</f>
        <v>3</v>
      </c>
      <c r="B665" s="24" t="s">
        <v>419</v>
      </c>
      <c r="C665" s="9">
        <v>80</v>
      </c>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10"/>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row>
    <row r="666" spans="1:91" s="4" customFormat="1" x14ac:dyDescent="0.25">
      <c r="A666" s="28">
        <f>COUNTIF($B$6:B666,B666)</f>
        <v>2</v>
      </c>
      <c r="B666" s="24" t="s">
        <v>522</v>
      </c>
      <c r="C666" s="10">
        <v>1164</v>
      </c>
      <c r="D666" s="9"/>
      <c r="E666" s="9"/>
      <c r="F666" s="9"/>
      <c r="G666" s="9"/>
      <c r="H666" s="10"/>
      <c r="I666" s="9"/>
      <c r="J666" s="9"/>
      <c r="K666" s="9"/>
      <c r="L666" s="9"/>
      <c r="M666" s="9"/>
      <c r="N666" s="9"/>
      <c r="O666" s="9"/>
      <c r="P666" s="9"/>
      <c r="Q666" s="9"/>
      <c r="R666" s="9"/>
      <c r="S666" s="9"/>
      <c r="T666" s="9"/>
      <c r="U666" s="10"/>
      <c r="V666" s="9"/>
      <c r="W666" s="9"/>
      <c r="X666" s="9"/>
      <c r="Y666" s="9"/>
      <c r="Z666" s="9"/>
      <c r="AA666" s="9"/>
      <c r="AB666" s="9"/>
      <c r="AC666" s="9"/>
      <c r="AD666" s="9"/>
      <c r="AE666" s="10"/>
      <c r="AF666" s="9"/>
      <c r="AG666" s="9"/>
      <c r="AH666" s="9"/>
      <c r="AI666" s="9"/>
      <c r="AJ666" s="9"/>
      <c r="AK666" s="9"/>
      <c r="AL666" s="9"/>
      <c r="AM666" s="9"/>
      <c r="AN666" s="9"/>
      <c r="AO666" s="9"/>
      <c r="AP666" s="9"/>
      <c r="AQ666" s="9"/>
      <c r="AR666" s="9"/>
      <c r="AS666" s="9"/>
      <c r="AT666" s="9"/>
      <c r="AU666" s="9"/>
      <c r="AV666" s="9"/>
      <c r="AW666" s="10"/>
      <c r="AX666" s="9"/>
      <c r="AY666" s="9"/>
      <c r="AZ666" s="9"/>
      <c r="BA666" s="9"/>
      <c r="BB666" s="9"/>
      <c r="BC666" s="9"/>
      <c r="BD666" s="10"/>
      <c r="BE666" s="9"/>
      <c r="BF666" s="10"/>
      <c r="BG666" s="9"/>
      <c r="BH666" s="9"/>
      <c r="BI666" s="9"/>
      <c r="BJ666" s="9"/>
      <c r="BK666" s="10"/>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row>
    <row r="667" spans="1:91" s="4" customFormat="1" x14ac:dyDescent="0.25">
      <c r="A667" s="28">
        <f>COUNTIF($B$6:B667,B667)</f>
        <v>2</v>
      </c>
      <c r="B667" s="24" t="s">
        <v>54</v>
      </c>
      <c r="C667" s="10">
        <v>1006766</v>
      </c>
      <c r="D667" s="9"/>
      <c r="E667" s="10"/>
      <c r="F667" s="10"/>
      <c r="G667" s="10"/>
      <c r="H667" s="9"/>
      <c r="I667" s="10"/>
      <c r="J667" s="10"/>
      <c r="K667" s="10"/>
      <c r="L667" s="10"/>
      <c r="M667" s="10"/>
      <c r="N667" s="9"/>
      <c r="O667" s="10"/>
      <c r="P667" s="10"/>
      <c r="Q667" s="10"/>
      <c r="R667" s="10"/>
      <c r="S667" s="10"/>
      <c r="T667" s="10"/>
      <c r="U667" s="10"/>
      <c r="V667" s="10"/>
      <c r="W667" s="10"/>
      <c r="X667" s="9"/>
      <c r="Y667" s="10"/>
      <c r="Z667" s="10"/>
      <c r="AA667" s="10"/>
      <c r="AB667" s="10"/>
      <c r="AC667" s="10"/>
      <c r="AD667" s="10"/>
      <c r="AE667" s="10"/>
      <c r="AF667" s="10"/>
      <c r="AG667" s="10"/>
      <c r="AH667" s="10"/>
      <c r="AI667" s="10"/>
      <c r="AJ667" s="10"/>
      <c r="AK667" s="10"/>
      <c r="AL667" s="10"/>
      <c r="AM667" s="10"/>
      <c r="AN667" s="10"/>
      <c r="AO667" s="10"/>
      <c r="AP667" s="10"/>
      <c r="AQ667" s="10"/>
      <c r="AR667" s="9"/>
      <c r="AS667" s="10"/>
      <c r="AT667" s="10"/>
      <c r="AU667" s="10"/>
      <c r="AV667" s="10"/>
      <c r="AW667" s="9"/>
      <c r="AX667" s="10"/>
      <c r="AY667" s="9"/>
      <c r="AZ667" s="10"/>
      <c r="BA667" s="10"/>
      <c r="BB667" s="9"/>
      <c r="BC667" s="9"/>
      <c r="BD667" s="10"/>
      <c r="BE667" s="10"/>
      <c r="BF667" s="10"/>
      <c r="BG667" s="10"/>
      <c r="BH667" s="10"/>
      <c r="BI667" s="10"/>
      <c r="BJ667" s="10"/>
      <c r="BK667" s="10"/>
      <c r="BL667" s="10"/>
      <c r="BM667" s="10"/>
      <c r="BN667" s="10"/>
      <c r="BO667" s="10"/>
      <c r="BP667" s="10"/>
      <c r="BQ667" s="10"/>
      <c r="BR667" s="9"/>
      <c r="BS667" s="10"/>
      <c r="BT667" s="10"/>
      <c r="BU667" s="10"/>
      <c r="BV667" s="10"/>
      <c r="BW667" s="10"/>
      <c r="BX667" s="10"/>
      <c r="BY667" s="10"/>
      <c r="BZ667" s="9"/>
      <c r="CA667" s="10"/>
      <c r="CB667" s="10"/>
      <c r="CC667" s="10"/>
      <c r="CD667" s="10"/>
      <c r="CE667" s="10"/>
      <c r="CF667" s="10"/>
      <c r="CG667" s="10"/>
      <c r="CH667" s="10"/>
      <c r="CI667" s="9"/>
      <c r="CJ667" s="10"/>
      <c r="CK667" s="10"/>
      <c r="CL667" s="9"/>
      <c r="CM667" s="9"/>
    </row>
    <row r="668" spans="1:91" s="4" customFormat="1" x14ac:dyDescent="0.25">
      <c r="A668" s="28">
        <f>COUNTIF($B$6:B668,B668)</f>
        <v>2</v>
      </c>
      <c r="B668" s="24" t="s">
        <v>55</v>
      </c>
      <c r="C668" s="10">
        <v>180402</v>
      </c>
      <c r="D668" s="10"/>
      <c r="E668" s="10"/>
      <c r="F668" s="10"/>
      <c r="G668" s="10"/>
      <c r="H668" s="10"/>
      <c r="I668" s="10"/>
      <c r="J668" s="10"/>
      <c r="K668" s="10"/>
      <c r="L668" s="10"/>
      <c r="M668" s="9"/>
      <c r="N668" s="10"/>
      <c r="O668" s="10"/>
      <c r="P668" s="10"/>
      <c r="Q668" s="10"/>
      <c r="R668" s="9"/>
      <c r="S668" s="10"/>
      <c r="T668" s="9"/>
      <c r="U668" s="10"/>
      <c r="V668" s="10"/>
      <c r="W668" s="10"/>
      <c r="X668" s="10"/>
      <c r="Y668" s="10"/>
      <c r="Z668" s="10"/>
      <c r="AA668" s="10"/>
      <c r="AB668" s="10"/>
      <c r="AC668" s="10"/>
      <c r="AD668" s="10"/>
      <c r="AE668" s="10"/>
      <c r="AF668" s="9"/>
      <c r="AG668" s="10"/>
      <c r="AH668" s="10"/>
      <c r="AI668" s="10"/>
      <c r="AJ668" s="10"/>
      <c r="AK668" s="10"/>
      <c r="AL668" s="10"/>
      <c r="AM668" s="10"/>
      <c r="AN668" s="10"/>
      <c r="AO668" s="10"/>
      <c r="AP668" s="10"/>
      <c r="AQ668" s="10"/>
      <c r="AR668" s="10"/>
      <c r="AS668" s="9"/>
      <c r="AT668" s="10"/>
      <c r="AU668" s="10"/>
      <c r="AV668" s="10"/>
      <c r="AW668" s="10"/>
      <c r="AX668" s="10"/>
      <c r="AY668" s="10"/>
      <c r="AZ668" s="10"/>
      <c r="BA668" s="10"/>
      <c r="BB668" s="10"/>
      <c r="BC668" s="10"/>
      <c r="BD668" s="10"/>
      <c r="BE668" s="10"/>
      <c r="BF668" s="10"/>
      <c r="BG668" s="10"/>
      <c r="BH668" s="10"/>
      <c r="BI668" s="10"/>
      <c r="BJ668" s="10"/>
      <c r="BK668" s="10"/>
      <c r="BL668" s="10"/>
      <c r="BM668" s="9"/>
      <c r="BN668" s="10"/>
      <c r="BO668" s="10"/>
      <c r="BP668" s="10"/>
      <c r="BQ668" s="10"/>
      <c r="BR668" s="9"/>
      <c r="BS668" s="10"/>
      <c r="BT668" s="10"/>
      <c r="BU668" s="10"/>
      <c r="BV668" s="10"/>
      <c r="BW668" s="10"/>
      <c r="BX668" s="10"/>
      <c r="BY668" s="10"/>
      <c r="BZ668" s="10"/>
      <c r="CA668" s="10"/>
      <c r="CB668" s="10"/>
      <c r="CC668" s="10"/>
      <c r="CD668" s="10"/>
      <c r="CE668" s="10"/>
      <c r="CF668" s="10"/>
      <c r="CG668" s="10"/>
      <c r="CH668" s="9"/>
      <c r="CI668" s="10"/>
      <c r="CJ668" s="10"/>
      <c r="CK668" s="10"/>
      <c r="CL668" s="9"/>
      <c r="CM668" s="9"/>
    </row>
    <row r="669" spans="1:91" s="4" customFormat="1" x14ac:dyDescent="0.25">
      <c r="A669" s="28">
        <f>COUNTIF($B$6:B669,B669)</f>
        <v>2</v>
      </c>
      <c r="B669" s="24" t="s">
        <v>56</v>
      </c>
      <c r="C669" s="10">
        <v>86063</v>
      </c>
      <c r="D669" s="10"/>
      <c r="E669" s="10"/>
      <c r="F669" s="10"/>
      <c r="G669" s="9"/>
      <c r="H669" s="9"/>
      <c r="I669" s="10"/>
      <c r="J669" s="10"/>
      <c r="K669" s="10"/>
      <c r="L669" s="9"/>
      <c r="M669" s="10"/>
      <c r="N669" s="9"/>
      <c r="O669" s="10"/>
      <c r="P669" s="10"/>
      <c r="Q669" s="10"/>
      <c r="R669" s="10"/>
      <c r="S669" s="10"/>
      <c r="T669" s="10"/>
      <c r="U669" s="10"/>
      <c r="V669" s="10"/>
      <c r="W669" s="9"/>
      <c r="X669" s="10"/>
      <c r="Y669" s="10"/>
      <c r="Z669" s="10"/>
      <c r="AA669" s="10"/>
      <c r="AB669" s="10"/>
      <c r="AC669" s="10"/>
      <c r="AD669" s="10"/>
      <c r="AE669" s="10"/>
      <c r="AF669" s="10"/>
      <c r="AG669" s="10"/>
      <c r="AH669" s="10"/>
      <c r="AI669" s="10"/>
      <c r="AJ669" s="10"/>
      <c r="AK669" s="10"/>
      <c r="AL669" s="10"/>
      <c r="AM669" s="10"/>
      <c r="AN669" s="10"/>
      <c r="AO669" s="10"/>
      <c r="AP669" s="10"/>
      <c r="AQ669" s="10"/>
      <c r="AR669" s="9"/>
      <c r="AS669" s="10"/>
      <c r="AT669" s="10"/>
      <c r="AU669" s="10"/>
      <c r="AV669" s="10"/>
      <c r="AW669" s="10"/>
      <c r="AX669" s="10"/>
      <c r="AY669" s="9"/>
      <c r="AZ669" s="10"/>
      <c r="BA669" s="10"/>
      <c r="BB669" s="9"/>
      <c r="BC669" s="10"/>
      <c r="BD669" s="10"/>
      <c r="BE669" s="10"/>
      <c r="BF669" s="10"/>
      <c r="BG669" s="10"/>
      <c r="BH669" s="10"/>
      <c r="BI669" s="10"/>
      <c r="BJ669" s="10"/>
      <c r="BK669" s="10"/>
      <c r="BL669" s="10"/>
      <c r="BM669" s="10"/>
      <c r="BN669" s="10"/>
      <c r="BO669" s="10"/>
      <c r="BP669" s="10"/>
      <c r="BQ669" s="10"/>
      <c r="BR669" s="10"/>
      <c r="BS669" s="10"/>
      <c r="BT669" s="10"/>
      <c r="BU669" s="10"/>
      <c r="BV669" s="9"/>
      <c r="BW669" s="10"/>
      <c r="BX669" s="10"/>
      <c r="BY669" s="10"/>
      <c r="BZ669" s="10"/>
      <c r="CA669" s="10"/>
      <c r="CB669" s="10"/>
      <c r="CC669" s="10"/>
      <c r="CD669" s="10"/>
      <c r="CE669" s="10"/>
      <c r="CF669" s="10"/>
      <c r="CG669" s="10"/>
      <c r="CH669" s="10"/>
      <c r="CI669" s="9"/>
      <c r="CJ669" s="10"/>
      <c r="CK669" s="10"/>
      <c r="CL669" s="9"/>
      <c r="CM669" s="9"/>
    </row>
    <row r="670" spans="1:91" s="4" customFormat="1" x14ac:dyDescent="0.25">
      <c r="A670" s="28">
        <f>COUNTIF($B$6:B670,B670)</f>
        <v>2</v>
      </c>
      <c r="B670" s="24" t="s">
        <v>57</v>
      </c>
      <c r="C670" s="10">
        <v>160812</v>
      </c>
      <c r="D670" s="10"/>
      <c r="E670" s="10"/>
      <c r="F670" s="10"/>
      <c r="G670" s="10"/>
      <c r="H670" s="9"/>
      <c r="I670" s="10"/>
      <c r="J670" s="9"/>
      <c r="K670" s="10"/>
      <c r="L670" s="10"/>
      <c r="M670" s="10"/>
      <c r="N670" s="10"/>
      <c r="O670" s="10"/>
      <c r="P670" s="10"/>
      <c r="Q670" s="9"/>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9"/>
      <c r="AO670" s="9"/>
      <c r="AP670" s="9"/>
      <c r="AQ670" s="10"/>
      <c r="AR670" s="10"/>
      <c r="AS670" s="10"/>
      <c r="AT670" s="10"/>
      <c r="AU670" s="10"/>
      <c r="AV670" s="10"/>
      <c r="AW670" s="10"/>
      <c r="AX670" s="10"/>
      <c r="AY670" s="9"/>
      <c r="AZ670" s="10"/>
      <c r="BA670" s="10"/>
      <c r="BB670" s="9"/>
      <c r="BC670" s="10"/>
      <c r="BD670" s="10"/>
      <c r="BE670" s="10"/>
      <c r="BF670" s="10"/>
      <c r="BG670" s="10"/>
      <c r="BH670" s="10"/>
      <c r="BI670" s="10"/>
      <c r="BJ670" s="10"/>
      <c r="BK670" s="10"/>
      <c r="BL670" s="10"/>
      <c r="BM670" s="9"/>
      <c r="BN670" s="10"/>
      <c r="BO670" s="10"/>
      <c r="BP670" s="10"/>
      <c r="BQ670" s="10"/>
      <c r="BR670" s="10"/>
      <c r="BS670" s="10"/>
      <c r="BT670" s="10"/>
      <c r="BU670" s="10"/>
      <c r="BV670" s="9"/>
      <c r="BW670" s="10"/>
      <c r="BX670" s="10"/>
      <c r="BY670" s="10"/>
      <c r="BZ670" s="10"/>
      <c r="CA670" s="10"/>
      <c r="CB670" s="10"/>
      <c r="CC670" s="10"/>
      <c r="CD670" s="10"/>
      <c r="CE670" s="10"/>
      <c r="CF670" s="10"/>
      <c r="CG670" s="10"/>
      <c r="CH670" s="10"/>
      <c r="CI670" s="9"/>
      <c r="CJ670" s="10"/>
      <c r="CK670" s="10"/>
      <c r="CL670" s="9"/>
      <c r="CM670" s="9"/>
    </row>
    <row r="671" spans="1:91" s="4" customFormat="1" x14ac:dyDescent="0.25">
      <c r="A671" s="28">
        <f>COUNTIF($B$6:B671,B671)</f>
        <v>2</v>
      </c>
      <c r="B671" s="24" t="s">
        <v>523</v>
      </c>
      <c r="C671" s="9">
        <v>0</v>
      </c>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row>
    <row r="672" spans="1:91" s="4" customFormat="1" x14ac:dyDescent="0.25">
      <c r="A672" s="28">
        <f>COUNTIF($B$6:B672,B672)</f>
        <v>2</v>
      </c>
      <c r="B672" s="25" t="s">
        <v>524</v>
      </c>
      <c r="C672" s="13">
        <v>34195017</v>
      </c>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4"/>
      <c r="CM672" s="14"/>
    </row>
    <row r="673" spans="1:91" s="4" customFormat="1" x14ac:dyDescent="0.25">
      <c r="A673" s="28">
        <f>COUNTIF($B$6:B673,B673)</f>
        <v>0</v>
      </c>
      <c r="B673" s="24"/>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row>
    <row r="674" spans="1:91" s="4" customFormat="1" x14ac:dyDescent="0.25">
      <c r="A674" s="28">
        <f>COUNTIF($B$6:B674,B674)</f>
        <v>2</v>
      </c>
      <c r="B674" s="24" t="s">
        <v>525</v>
      </c>
      <c r="C674" s="10">
        <v>140334</v>
      </c>
      <c r="D674" s="10"/>
      <c r="E674" s="10"/>
      <c r="F674" s="10"/>
      <c r="G674" s="10"/>
      <c r="H674" s="10"/>
      <c r="I674" s="9"/>
      <c r="J674" s="9"/>
      <c r="K674" s="9"/>
      <c r="L674" s="10"/>
      <c r="M674" s="10"/>
      <c r="N674" s="10"/>
      <c r="O674" s="10"/>
      <c r="P674" s="10"/>
      <c r="Q674" s="10"/>
      <c r="R674" s="10"/>
      <c r="S674" s="10"/>
      <c r="T674" s="10"/>
      <c r="U674" s="10"/>
      <c r="V674" s="10"/>
      <c r="W674" s="9"/>
      <c r="X674" s="10"/>
      <c r="Y674" s="10"/>
      <c r="Z674" s="10"/>
      <c r="AA674" s="10"/>
      <c r="AB674" s="10"/>
      <c r="AC674" s="10"/>
      <c r="AD674" s="10"/>
      <c r="AE674" s="10"/>
      <c r="AF674" s="10"/>
      <c r="AG674" s="10"/>
      <c r="AH674" s="9"/>
      <c r="AI674" s="10"/>
      <c r="AJ674" s="9"/>
      <c r="AK674" s="10"/>
      <c r="AL674" s="10"/>
      <c r="AM674" s="9"/>
      <c r="AN674" s="10"/>
      <c r="AO674" s="10"/>
      <c r="AP674" s="10"/>
      <c r="AQ674" s="10"/>
      <c r="AR674" s="9"/>
      <c r="AS674" s="10"/>
      <c r="AT674" s="10"/>
      <c r="AU674" s="10"/>
      <c r="AV674" s="10"/>
      <c r="AW674" s="10"/>
      <c r="AX674" s="10"/>
      <c r="AY674" s="10"/>
      <c r="AZ674" s="9"/>
      <c r="BA674" s="10"/>
      <c r="BB674" s="10"/>
      <c r="BC674" s="10"/>
      <c r="BD674" s="10"/>
      <c r="BE674" s="10"/>
      <c r="BF674" s="10"/>
      <c r="BG674" s="10"/>
      <c r="BH674" s="10"/>
      <c r="BI674" s="10"/>
      <c r="BJ674" s="10"/>
      <c r="BK674" s="10"/>
      <c r="BL674" s="10"/>
      <c r="BM674" s="10"/>
      <c r="BN674" s="10"/>
      <c r="BO674" s="10"/>
      <c r="BP674" s="10"/>
      <c r="BQ674" s="10"/>
      <c r="BR674" s="10"/>
      <c r="BS674" s="10"/>
      <c r="BT674" s="10"/>
      <c r="BU674" s="10"/>
      <c r="BV674" s="9"/>
      <c r="BW674" s="10"/>
      <c r="BX674" s="10"/>
      <c r="BY674" s="10"/>
      <c r="BZ674" s="10"/>
      <c r="CA674" s="9"/>
      <c r="CB674" s="10"/>
      <c r="CC674" s="10"/>
      <c r="CD674" s="10"/>
      <c r="CE674" s="9"/>
      <c r="CF674" s="10"/>
      <c r="CG674" s="10"/>
      <c r="CH674" s="10"/>
      <c r="CI674" s="10"/>
      <c r="CJ674" s="10"/>
      <c r="CK674" s="10"/>
      <c r="CL674" s="9"/>
      <c r="CM674" s="9"/>
    </row>
    <row r="675" spans="1:91" s="4" customFormat="1" x14ac:dyDescent="0.25">
      <c r="A675" s="28">
        <f>COUNTIF($B$6:B675,B675)</f>
        <v>3</v>
      </c>
      <c r="B675" s="24" t="s">
        <v>142</v>
      </c>
      <c r="C675" s="10">
        <v>614089</v>
      </c>
      <c r="D675" s="9"/>
      <c r="E675" s="9"/>
      <c r="F675" s="10"/>
      <c r="G675" s="9"/>
      <c r="H675" s="10"/>
      <c r="I675" s="9"/>
      <c r="J675" s="10"/>
      <c r="K675" s="9"/>
      <c r="L675" s="9"/>
      <c r="M675" s="9"/>
      <c r="N675" s="9"/>
      <c r="O675" s="10"/>
      <c r="P675" s="9"/>
      <c r="Q675" s="9"/>
      <c r="R675" s="9"/>
      <c r="S675" s="9"/>
      <c r="T675" s="9"/>
      <c r="U675" s="9"/>
      <c r="V675" s="9"/>
      <c r="W675" s="9"/>
      <c r="X675" s="9"/>
      <c r="Y675" s="9"/>
      <c r="Z675" s="9"/>
      <c r="AA675" s="9"/>
      <c r="AB675" s="9"/>
      <c r="AC675" s="9"/>
      <c r="AD675" s="10"/>
      <c r="AE675" s="9"/>
      <c r="AF675" s="9"/>
      <c r="AG675" s="9"/>
      <c r="AH675" s="9"/>
      <c r="AI675" s="9"/>
      <c r="AJ675" s="9"/>
      <c r="AK675" s="9"/>
      <c r="AL675" s="9"/>
      <c r="AM675" s="9"/>
      <c r="AN675" s="10"/>
      <c r="AO675" s="9"/>
      <c r="AP675" s="10"/>
      <c r="AQ675" s="10"/>
      <c r="AR675" s="10"/>
      <c r="AS675" s="9"/>
      <c r="AT675" s="9"/>
      <c r="AU675" s="9"/>
      <c r="AV675" s="10"/>
      <c r="AW675" s="9"/>
      <c r="AX675" s="10"/>
      <c r="AY675" s="9"/>
      <c r="AZ675" s="9"/>
      <c r="BA675" s="9"/>
      <c r="BB675" s="9"/>
      <c r="BC675" s="9"/>
      <c r="BD675" s="10"/>
      <c r="BE675" s="10"/>
      <c r="BF675" s="10"/>
      <c r="BG675" s="9"/>
      <c r="BH675" s="9"/>
      <c r="BI675" s="10"/>
      <c r="BJ675" s="9"/>
      <c r="BK675" s="9"/>
      <c r="BL675" s="10"/>
      <c r="BM675" s="9"/>
      <c r="BN675" s="10"/>
      <c r="BO675" s="9"/>
      <c r="BP675" s="9"/>
      <c r="BQ675" s="9"/>
      <c r="BR675" s="9"/>
      <c r="BS675" s="9"/>
      <c r="BT675" s="9"/>
      <c r="BU675" s="9"/>
      <c r="BV675" s="9"/>
      <c r="BW675" s="9"/>
      <c r="BX675" s="9"/>
      <c r="BY675" s="9"/>
      <c r="BZ675" s="9"/>
      <c r="CA675" s="10"/>
      <c r="CB675" s="9"/>
      <c r="CC675" s="9"/>
      <c r="CD675" s="10"/>
      <c r="CE675" s="9"/>
      <c r="CF675" s="10"/>
      <c r="CG675" s="9"/>
      <c r="CH675" s="9"/>
      <c r="CI675" s="10"/>
      <c r="CJ675" s="9"/>
      <c r="CK675" s="10"/>
      <c r="CL675" s="9"/>
      <c r="CM675" s="9"/>
    </row>
    <row r="676" spans="1:91" s="4" customFormat="1" ht="30" x14ac:dyDescent="0.25">
      <c r="A676" s="28">
        <f>COUNTIF($B$6:B676,B676)</f>
        <v>1</v>
      </c>
      <c r="B676" s="24" t="s">
        <v>558</v>
      </c>
      <c r="C676" s="9">
        <v>0</v>
      </c>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row>
    <row r="677" spans="1:91" s="4" customFormat="1" x14ac:dyDescent="0.25">
      <c r="A677" s="28">
        <f>COUNTIF($B$6:B677,B677)</f>
        <v>2</v>
      </c>
      <c r="B677" s="24" t="s">
        <v>527</v>
      </c>
      <c r="C677" s="9">
        <v>0</v>
      </c>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row>
    <row r="678" spans="1:91" s="4" customFormat="1" x14ac:dyDescent="0.25">
      <c r="A678" s="28">
        <f>COUNTIF($B$6:B678,B678)</f>
        <v>2</v>
      </c>
      <c r="B678" s="24" t="s">
        <v>528</v>
      </c>
      <c r="C678" s="10">
        <v>258183</v>
      </c>
      <c r="D678" s="9"/>
      <c r="E678" s="9"/>
      <c r="F678" s="9"/>
      <c r="G678" s="9"/>
      <c r="H678" s="9"/>
      <c r="I678" s="9"/>
      <c r="J678" s="9"/>
      <c r="K678" s="9"/>
      <c r="L678" s="9"/>
      <c r="M678" s="9"/>
      <c r="N678" s="9"/>
      <c r="O678" s="9"/>
      <c r="P678" s="9"/>
      <c r="Q678" s="9"/>
      <c r="R678" s="9"/>
      <c r="S678" s="9"/>
      <c r="T678" s="9"/>
      <c r="U678" s="9"/>
      <c r="V678" s="9"/>
      <c r="W678" s="9"/>
      <c r="X678" s="10"/>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10"/>
      <c r="BN678" s="9"/>
      <c r="BO678" s="9"/>
      <c r="BP678" s="9"/>
      <c r="BQ678" s="9"/>
      <c r="BR678" s="9"/>
      <c r="BS678" s="9"/>
      <c r="BT678" s="9"/>
      <c r="BU678" s="10"/>
      <c r="BV678" s="9"/>
      <c r="BW678" s="9"/>
      <c r="BX678" s="9"/>
      <c r="BY678" s="9"/>
      <c r="BZ678" s="9"/>
      <c r="CA678" s="10"/>
      <c r="CB678" s="9"/>
      <c r="CC678" s="10"/>
      <c r="CD678" s="9"/>
      <c r="CE678" s="9"/>
      <c r="CF678" s="9"/>
      <c r="CG678" s="9"/>
      <c r="CH678" s="9"/>
      <c r="CI678" s="9"/>
      <c r="CJ678" s="9"/>
      <c r="CK678" s="9"/>
      <c r="CL678" s="9"/>
      <c r="CM678" s="9"/>
    </row>
    <row r="679" spans="1:91" s="4" customFormat="1" x14ac:dyDescent="0.25">
      <c r="A679" s="28">
        <f>COUNTIF($B$6:B679,B679)</f>
        <v>1</v>
      </c>
      <c r="B679" s="24" t="s">
        <v>559</v>
      </c>
      <c r="C679" s="10">
        <v>62016</v>
      </c>
      <c r="D679" s="9"/>
      <c r="E679" s="9"/>
      <c r="F679" s="9"/>
      <c r="G679" s="9"/>
      <c r="H679" s="9"/>
      <c r="I679" s="9"/>
      <c r="J679" s="9"/>
      <c r="K679" s="9"/>
      <c r="L679" s="9"/>
      <c r="M679" s="9"/>
      <c r="N679" s="9"/>
      <c r="O679" s="9"/>
      <c r="P679" s="9"/>
      <c r="Q679" s="9"/>
      <c r="R679" s="9"/>
      <c r="S679" s="9"/>
      <c r="T679" s="9"/>
      <c r="U679" s="9"/>
      <c r="V679" s="9"/>
      <c r="W679" s="10"/>
      <c r="X679" s="10"/>
      <c r="Y679" s="9"/>
      <c r="Z679" s="9"/>
      <c r="AA679" s="9"/>
      <c r="AB679" s="9"/>
      <c r="AC679" s="9"/>
      <c r="AD679" s="9"/>
      <c r="AE679" s="9"/>
      <c r="AF679" s="9"/>
      <c r="AG679" s="9"/>
      <c r="AH679" s="9"/>
      <c r="AI679" s="9"/>
      <c r="AJ679" s="9"/>
      <c r="AK679" s="9"/>
      <c r="AL679" s="9"/>
      <c r="AM679" s="9"/>
      <c r="AN679" s="9"/>
      <c r="AO679" s="9"/>
      <c r="AP679" s="10"/>
      <c r="AQ679" s="9"/>
      <c r="AR679" s="9"/>
      <c r="AS679" s="9"/>
      <c r="AT679" s="9"/>
      <c r="AU679" s="10"/>
      <c r="AV679" s="9"/>
      <c r="AW679" s="9"/>
      <c r="AX679" s="9"/>
      <c r="AY679" s="9"/>
      <c r="AZ679" s="9"/>
      <c r="BA679" s="9"/>
      <c r="BB679" s="10"/>
      <c r="BC679" s="9"/>
      <c r="BD679" s="9"/>
      <c r="BE679" s="9"/>
      <c r="BF679" s="9"/>
      <c r="BG679" s="9"/>
      <c r="BH679" s="10"/>
      <c r="BI679" s="9"/>
      <c r="BJ679" s="9"/>
      <c r="BK679" s="9"/>
      <c r="BL679" s="10"/>
      <c r="BM679" s="9"/>
      <c r="BN679" s="10"/>
      <c r="BO679" s="9"/>
      <c r="BP679" s="10"/>
      <c r="BQ679" s="9"/>
      <c r="BR679" s="9"/>
      <c r="BS679" s="9"/>
      <c r="BT679" s="9"/>
      <c r="BU679" s="10"/>
      <c r="BV679" s="9"/>
      <c r="BW679" s="9"/>
      <c r="BX679" s="10"/>
      <c r="BY679" s="9"/>
      <c r="BZ679" s="9"/>
      <c r="CA679" s="9"/>
      <c r="CB679" s="9"/>
      <c r="CC679" s="9"/>
      <c r="CD679" s="9"/>
      <c r="CE679" s="9"/>
      <c r="CF679" s="9"/>
      <c r="CG679" s="9"/>
      <c r="CH679" s="10"/>
      <c r="CI679" s="9"/>
      <c r="CJ679" s="9"/>
      <c r="CK679" s="9"/>
      <c r="CL679" s="9"/>
      <c r="CM679" s="9"/>
    </row>
    <row r="680" spans="1:91" s="4" customFormat="1" x14ac:dyDescent="0.25">
      <c r="A680" s="28">
        <f>COUNTIF($B$6:B680,B680)</f>
        <v>0</v>
      </c>
      <c r="B680" s="24"/>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row>
    <row r="681" spans="1:91" s="4" customFormat="1" x14ac:dyDescent="0.25">
      <c r="A681" s="28">
        <f>COUNTIF($B$6:B681,B681)</f>
        <v>2</v>
      </c>
      <c r="B681" s="24" t="s">
        <v>530</v>
      </c>
      <c r="C681" s="10">
        <v>868138</v>
      </c>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0"/>
      <c r="BM681" s="10"/>
      <c r="BN681" s="10"/>
      <c r="BO681" s="10"/>
      <c r="BP681" s="10"/>
      <c r="BQ681" s="10"/>
      <c r="BR681" s="10"/>
      <c r="BS681" s="10"/>
      <c r="BT681" s="10"/>
      <c r="BU681" s="10"/>
      <c r="BV681" s="10"/>
      <c r="BW681" s="10"/>
      <c r="BX681" s="10"/>
      <c r="BY681" s="10"/>
      <c r="BZ681" s="10"/>
      <c r="CA681" s="10"/>
      <c r="CB681" s="10"/>
      <c r="CC681" s="10"/>
      <c r="CD681" s="10"/>
      <c r="CE681" s="10"/>
      <c r="CF681" s="10"/>
      <c r="CG681" s="10"/>
      <c r="CH681" s="10"/>
      <c r="CI681" s="10"/>
      <c r="CJ681" s="10"/>
      <c r="CK681" s="10"/>
      <c r="CL681" s="9"/>
      <c r="CM681" s="9"/>
    </row>
    <row r="682" spans="1:91" s="4" customFormat="1" x14ac:dyDescent="0.25">
      <c r="A682" s="28">
        <f>COUNTIF($B$6:B682,B682)</f>
        <v>1</v>
      </c>
      <c r="B682" s="24" t="s">
        <v>560</v>
      </c>
      <c r="C682" s="10">
        <v>212527</v>
      </c>
      <c r="D682" s="9"/>
      <c r="E682" s="9"/>
      <c r="F682" s="9"/>
      <c r="G682" s="9"/>
      <c r="H682" s="9"/>
      <c r="I682" s="9"/>
      <c r="J682" s="9"/>
      <c r="K682" s="9"/>
      <c r="L682" s="9"/>
      <c r="M682" s="9"/>
      <c r="N682" s="9"/>
      <c r="O682" s="9"/>
      <c r="P682" s="9"/>
      <c r="Q682" s="10"/>
      <c r="R682" s="9"/>
      <c r="S682" s="9"/>
      <c r="T682" s="9"/>
      <c r="U682" s="9"/>
      <c r="V682" s="9"/>
      <c r="W682" s="10"/>
      <c r="X682" s="10"/>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10"/>
      <c r="BB682" s="10"/>
      <c r="BC682" s="9"/>
      <c r="BD682" s="9"/>
      <c r="BE682" s="9"/>
      <c r="BF682" s="9"/>
      <c r="BG682" s="10"/>
      <c r="BH682" s="9"/>
      <c r="BI682" s="9"/>
      <c r="BJ682" s="9"/>
      <c r="BK682" s="9"/>
      <c r="BL682" s="9"/>
      <c r="BM682" s="9"/>
      <c r="BN682" s="9"/>
      <c r="BO682" s="9"/>
      <c r="BP682" s="9"/>
      <c r="BQ682" s="9"/>
      <c r="BR682" s="9"/>
      <c r="BS682" s="9"/>
      <c r="BT682" s="9"/>
      <c r="BU682" s="9"/>
      <c r="BV682" s="10"/>
      <c r="BW682" s="9"/>
      <c r="BX682" s="10"/>
      <c r="BY682" s="9"/>
      <c r="BZ682" s="9"/>
      <c r="CA682" s="9"/>
      <c r="CB682" s="9"/>
      <c r="CC682" s="9"/>
      <c r="CD682" s="9"/>
      <c r="CE682" s="9"/>
      <c r="CF682" s="9"/>
      <c r="CG682" s="9"/>
      <c r="CH682" s="9"/>
      <c r="CI682" s="10"/>
      <c r="CJ682" s="9"/>
      <c r="CK682" s="9"/>
      <c r="CL682" s="9"/>
      <c r="CM682" s="9"/>
    </row>
    <row r="683" spans="1:91" s="4" customFormat="1" x14ac:dyDescent="0.25">
      <c r="A683" s="28">
        <f>COUNTIF($B$6:B683,B683)</f>
        <v>2</v>
      </c>
      <c r="B683" s="24" t="s">
        <v>531</v>
      </c>
      <c r="C683" s="10">
        <v>15827</v>
      </c>
      <c r="D683" s="9"/>
      <c r="E683" s="9"/>
      <c r="F683" s="9"/>
      <c r="G683" s="10"/>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10"/>
      <c r="CJ683" s="9"/>
      <c r="CK683" s="9"/>
      <c r="CL683" s="9"/>
      <c r="CM683" s="9"/>
    </row>
    <row r="684" spans="1:91" s="4" customFormat="1" x14ac:dyDescent="0.25">
      <c r="A684" s="28">
        <f>COUNTIF($B$6:B684,B684)</f>
        <v>2</v>
      </c>
      <c r="B684" s="24" t="s">
        <v>58</v>
      </c>
      <c r="C684" s="10">
        <v>17881</v>
      </c>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11"/>
      <c r="CJ684" s="9"/>
      <c r="CK684" s="10"/>
      <c r="CL684" s="9"/>
      <c r="CM684" s="9"/>
    </row>
    <row r="685" spans="1:91" s="4" customFormat="1" x14ac:dyDescent="0.25">
      <c r="A685" s="28">
        <f>COUNTIF($B$6:B685,B685)</f>
        <v>2</v>
      </c>
      <c r="B685" s="24" t="s">
        <v>532</v>
      </c>
      <c r="C685" s="10">
        <v>25594</v>
      </c>
      <c r="D685" s="9"/>
      <c r="E685" s="9"/>
      <c r="F685" s="9"/>
      <c r="G685" s="9"/>
      <c r="H685" s="9"/>
      <c r="I685" s="9"/>
      <c r="J685" s="9"/>
      <c r="K685" s="9"/>
      <c r="L685" s="9"/>
      <c r="M685" s="9"/>
      <c r="N685" s="9"/>
      <c r="O685" s="9"/>
      <c r="P685" s="9"/>
      <c r="Q685" s="10"/>
      <c r="R685" s="9"/>
      <c r="S685" s="9"/>
      <c r="T685" s="9"/>
      <c r="U685" s="9"/>
      <c r="V685" s="9"/>
      <c r="W685" s="9"/>
      <c r="X685" s="9"/>
      <c r="Y685" s="9"/>
      <c r="Z685" s="9"/>
      <c r="AA685" s="9"/>
      <c r="AB685" s="10"/>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10"/>
      <c r="CB685" s="9"/>
      <c r="CC685" s="9"/>
      <c r="CD685" s="9"/>
      <c r="CE685" s="9"/>
      <c r="CF685" s="9"/>
      <c r="CG685" s="9"/>
      <c r="CH685" s="9"/>
      <c r="CI685" s="9"/>
      <c r="CJ685" s="9"/>
      <c r="CK685" s="9"/>
      <c r="CL685" s="9"/>
      <c r="CM685" s="9"/>
    </row>
    <row r="686" spans="1:91" s="4" customFormat="1" x14ac:dyDescent="0.25">
      <c r="A686" s="28">
        <f>COUNTIF($B$6:B686,B686)</f>
        <v>1</v>
      </c>
      <c r="B686" s="24" t="s">
        <v>561</v>
      </c>
      <c r="C686" s="10">
        <v>450584</v>
      </c>
      <c r="D686" s="10"/>
      <c r="E686" s="10"/>
      <c r="F686" s="10"/>
      <c r="G686" s="11"/>
      <c r="H686" s="10"/>
      <c r="I686" s="9"/>
      <c r="J686" s="10"/>
      <c r="K686" s="9"/>
      <c r="L686" s="9"/>
      <c r="M686" s="10"/>
      <c r="N686" s="10"/>
      <c r="O686" s="10"/>
      <c r="P686" s="10"/>
      <c r="Q686" s="9"/>
      <c r="R686" s="10"/>
      <c r="S686" s="10"/>
      <c r="T686" s="10"/>
      <c r="U686" s="9"/>
      <c r="V686" s="9"/>
      <c r="W686" s="10"/>
      <c r="X686" s="10"/>
      <c r="Y686" s="10"/>
      <c r="Z686" s="9"/>
      <c r="AA686" s="10"/>
      <c r="AB686" s="10"/>
      <c r="AC686" s="9"/>
      <c r="AD686" s="10"/>
      <c r="AE686" s="9"/>
      <c r="AF686" s="10"/>
      <c r="AG686" s="10"/>
      <c r="AH686" s="9"/>
      <c r="AI686" s="9"/>
      <c r="AJ686" s="9"/>
      <c r="AK686" s="9"/>
      <c r="AL686" s="9"/>
      <c r="AM686" s="10"/>
      <c r="AN686" s="9"/>
      <c r="AO686" s="10"/>
      <c r="AP686" s="9"/>
      <c r="AQ686" s="9"/>
      <c r="AR686" s="10"/>
      <c r="AS686" s="9"/>
      <c r="AT686" s="10"/>
      <c r="AU686" s="10"/>
      <c r="AV686" s="9"/>
      <c r="AW686" s="9"/>
      <c r="AX686" s="10"/>
      <c r="AY686" s="10"/>
      <c r="AZ686" s="10"/>
      <c r="BA686" s="10"/>
      <c r="BB686" s="10"/>
      <c r="BC686" s="10"/>
      <c r="BD686" s="10"/>
      <c r="BE686" s="9"/>
      <c r="BF686" s="10"/>
      <c r="BG686" s="9"/>
      <c r="BH686" s="10"/>
      <c r="BI686" s="9"/>
      <c r="BJ686" s="9"/>
      <c r="BK686" s="10"/>
      <c r="BL686" s="10"/>
      <c r="BM686" s="10"/>
      <c r="BN686" s="9"/>
      <c r="BO686" s="9"/>
      <c r="BP686" s="9"/>
      <c r="BQ686" s="9"/>
      <c r="BR686" s="10"/>
      <c r="BS686" s="10"/>
      <c r="BT686" s="10"/>
      <c r="BU686" s="9"/>
      <c r="BV686" s="9"/>
      <c r="BW686" s="9"/>
      <c r="BX686" s="9"/>
      <c r="BY686" s="9"/>
      <c r="BZ686" s="10"/>
      <c r="CA686" s="9"/>
      <c r="CB686" s="10"/>
      <c r="CC686" s="9"/>
      <c r="CD686" s="10"/>
      <c r="CE686" s="9"/>
      <c r="CF686" s="10"/>
      <c r="CG686" s="10"/>
      <c r="CH686" s="10"/>
      <c r="CI686" s="10"/>
      <c r="CJ686" s="9"/>
      <c r="CK686" s="10"/>
      <c r="CL686" s="9"/>
      <c r="CM686" s="9"/>
    </row>
    <row r="687" spans="1:91" s="4" customFormat="1" x14ac:dyDescent="0.25">
      <c r="A687" s="28">
        <f>COUNTIF($B$6:B687,B687)</f>
        <v>1</v>
      </c>
      <c r="B687" s="24" t="s">
        <v>562</v>
      </c>
      <c r="C687" s="10">
        <v>119447</v>
      </c>
      <c r="D687" s="9"/>
      <c r="E687" s="9"/>
      <c r="F687" s="9"/>
      <c r="G687" s="9"/>
      <c r="H687" s="10"/>
      <c r="I687" s="9"/>
      <c r="J687" s="9"/>
      <c r="K687" s="9"/>
      <c r="L687" s="9"/>
      <c r="M687" s="9"/>
      <c r="N687" s="9"/>
      <c r="O687" s="9"/>
      <c r="P687" s="9"/>
      <c r="Q687" s="9"/>
      <c r="R687" s="9"/>
      <c r="S687" s="9"/>
      <c r="T687" s="9"/>
      <c r="U687" s="9"/>
      <c r="V687" s="9"/>
      <c r="W687" s="9"/>
      <c r="X687" s="9"/>
      <c r="Y687" s="9"/>
      <c r="Z687" s="9"/>
      <c r="AA687" s="9"/>
      <c r="AB687" s="9"/>
      <c r="AC687" s="10"/>
      <c r="AD687" s="9"/>
      <c r="AE687" s="9"/>
      <c r="AF687" s="9"/>
      <c r="AG687" s="10"/>
      <c r="AH687" s="9"/>
      <c r="AI687" s="9"/>
      <c r="AJ687" s="9"/>
      <c r="AK687" s="9"/>
      <c r="AL687" s="9"/>
      <c r="AM687" s="10"/>
      <c r="AN687" s="9"/>
      <c r="AO687" s="9"/>
      <c r="AP687" s="9"/>
      <c r="AQ687" s="9"/>
      <c r="AR687" s="9"/>
      <c r="AS687" s="9"/>
      <c r="AT687" s="9"/>
      <c r="AU687" s="9"/>
      <c r="AV687" s="9"/>
      <c r="AW687" s="9"/>
      <c r="AX687" s="9"/>
      <c r="AY687" s="10"/>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row>
    <row r="688" spans="1:91" s="4" customFormat="1" x14ac:dyDescent="0.25">
      <c r="A688" s="28">
        <f>COUNTIF($B$6:B688,B688)</f>
        <v>1</v>
      </c>
      <c r="B688" s="24" t="s">
        <v>563</v>
      </c>
      <c r="C688" s="10">
        <v>59898</v>
      </c>
      <c r="D688" s="9"/>
      <c r="E688" s="9"/>
      <c r="F688" s="9"/>
      <c r="G688" s="9"/>
      <c r="H688" s="9"/>
      <c r="I688" s="9"/>
      <c r="J688" s="9"/>
      <c r="K688" s="9"/>
      <c r="L688" s="9"/>
      <c r="M688" s="9"/>
      <c r="N688" s="9"/>
      <c r="O688" s="9"/>
      <c r="P688" s="10"/>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10"/>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row>
    <row r="689" spans="1:91" s="4" customFormat="1" x14ac:dyDescent="0.25">
      <c r="A689" s="28">
        <f>COUNTIF($B$6:B689,B689)</f>
        <v>1</v>
      </c>
      <c r="B689" s="24" t="s">
        <v>564</v>
      </c>
      <c r="C689" s="10">
        <v>388299</v>
      </c>
      <c r="D689" s="10"/>
      <c r="E689" s="10"/>
      <c r="F689" s="10"/>
      <c r="G689" s="10"/>
      <c r="H689" s="10"/>
      <c r="I689" s="10"/>
      <c r="J689" s="10"/>
      <c r="K689" s="9"/>
      <c r="L689" s="10"/>
      <c r="M689" s="10"/>
      <c r="N689" s="9"/>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9"/>
      <c r="AZ689" s="10"/>
      <c r="BA689" s="10"/>
      <c r="BB689" s="10"/>
      <c r="BC689" s="9"/>
      <c r="BD689" s="10"/>
      <c r="BE689" s="10"/>
      <c r="BF689" s="10"/>
      <c r="BG689" s="10"/>
      <c r="BH689" s="10"/>
      <c r="BI689" s="10"/>
      <c r="BJ689" s="10"/>
      <c r="BK689" s="10"/>
      <c r="BL689" s="10"/>
      <c r="BM689" s="10"/>
      <c r="BN689" s="10"/>
      <c r="BO689" s="10"/>
      <c r="BP689" s="10"/>
      <c r="BQ689" s="10"/>
      <c r="BR689" s="10"/>
      <c r="BS689" s="10"/>
      <c r="BT689" s="10"/>
      <c r="BU689" s="10"/>
      <c r="BV689" s="10"/>
      <c r="BW689" s="10"/>
      <c r="BX689" s="10"/>
      <c r="BY689" s="10"/>
      <c r="BZ689" s="10"/>
      <c r="CA689" s="10"/>
      <c r="CB689" s="10"/>
      <c r="CC689" s="10"/>
      <c r="CD689" s="10"/>
      <c r="CE689" s="10"/>
      <c r="CF689" s="10"/>
      <c r="CG689" s="10"/>
      <c r="CH689" s="10"/>
      <c r="CI689" s="10"/>
      <c r="CJ689" s="10"/>
      <c r="CK689" s="10"/>
      <c r="CL689" s="9"/>
      <c r="CM689" s="9"/>
    </row>
    <row r="690" spans="1:91" s="4" customFormat="1" x14ac:dyDescent="0.25">
      <c r="A690" s="28">
        <f>COUNTIF($B$6:B690,B690)</f>
        <v>3</v>
      </c>
      <c r="B690" s="24" t="s">
        <v>517</v>
      </c>
      <c r="C690" s="10">
        <v>8168</v>
      </c>
      <c r="D690" s="9"/>
      <c r="E690" s="9"/>
      <c r="F690" s="9"/>
      <c r="G690" s="9"/>
      <c r="H690" s="9"/>
      <c r="I690" s="9"/>
      <c r="J690" s="9"/>
      <c r="K690" s="9"/>
      <c r="L690" s="9"/>
      <c r="M690" s="9"/>
      <c r="N690" s="9"/>
      <c r="O690" s="9"/>
      <c r="P690" s="9"/>
      <c r="Q690" s="9"/>
      <c r="R690" s="9"/>
      <c r="S690" s="10"/>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10"/>
      <c r="BV690" s="9"/>
      <c r="BW690" s="9"/>
      <c r="BX690" s="9"/>
      <c r="BY690" s="9"/>
      <c r="BZ690" s="9"/>
      <c r="CA690" s="10"/>
      <c r="CB690" s="10"/>
      <c r="CC690" s="9"/>
      <c r="CD690" s="9"/>
      <c r="CE690" s="9"/>
      <c r="CF690" s="9"/>
      <c r="CG690" s="9"/>
      <c r="CH690" s="10"/>
      <c r="CI690" s="9"/>
      <c r="CJ690" s="9"/>
      <c r="CK690" s="9"/>
      <c r="CL690" s="9"/>
      <c r="CM690" s="9"/>
    </row>
    <row r="691" spans="1:91" s="4" customFormat="1" x14ac:dyDescent="0.25">
      <c r="A691" s="28">
        <f>COUNTIF($B$6:B691,B691)</f>
        <v>2</v>
      </c>
      <c r="B691" s="24" t="s">
        <v>538</v>
      </c>
      <c r="C691" s="10">
        <v>361729</v>
      </c>
      <c r="D691" s="10"/>
      <c r="E691" s="10"/>
      <c r="F691" s="10"/>
      <c r="G691" s="10"/>
      <c r="H691" s="10"/>
      <c r="I691" s="10"/>
      <c r="J691" s="10"/>
      <c r="K691" s="10"/>
      <c r="L691" s="10"/>
      <c r="M691" s="10"/>
      <c r="N691" s="10"/>
      <c r="O691" s="10"/>
      <c r="P691" s="10"/>
      <c r="Q691" s="10"/>
      <c r="R691" s="10"/>
      <c r="S691" s="10"/>
      <c r="T691" s="10"/>
      <c r="U691" s="10"/>
      <c r="V691" s="10"/>
      <c r="W691" s="10"/>
      <c r="X691" s="10"/>
      <c r="Y691" s="11"/>
      <c r="Z691" s="10"/>
      <c r="AA691" s="10"/>
      <c r="AB691" s="10"/>
      <c r="AC691" s="10"/>
      <c r="AD691" s="10"/>
      <c r="AE691" s="10"/>
      <c r="AF691" s="10"/>
      <c r="AG691" s="10"/>
      <c r="AH691" s="9"/>
      <c r="AI691" s="9"/>
      <c r="AJ691" s="9"/>
      <c r="AK691" s="9"/>
      <c r="AL691" s="10"/>
      <c r="AM691" s="10"/>
      <c r="AN691" s="10"/>
      <c r="AO691" s="10"/>
      <c r="AP691" s="10"/>
      <c r="AQ691" s="10"/>
      <c r="AR691" s="10"/>
      <c r="AS691" s="10"/>
      <c r="AT691" s="10"/>
      <c r="AU691" s="10"/>
      <c r="AV691" s="10"/>
      <c r="AW691" s="10"/>
      <c r="AX691" s="10"/>
      <c r="AY691" s="10"/>
      <c r="AZ691" s="10"/>
      <c r="BA691" s="11"/>
      <c r="BB691" s="10"/>
      <c r="BC691" s="10"/>
      <c r="BD691" s="10"/>
      <c r="BE691" s="10"/>
      <c r="BF691" s="11"/>
      <c r="BG691" s="10"/>
      <c r="BH691" s="10"/>
      <c r="BI691" s="10"/>
      <c r="BJ691" s="10"/>
      <c r="BK691" s="10"/>
      <c r="BL691" s="10"/>
      <c r="BM691" s="10"/>
      <c r="BN691" s="10"/>
      <c r="BO691" s="10"/>
      <c r="BP691" s="10"/>
      <c r="BQ691" s="10"/>
      <c r="BR691" s="10"/>
      <c r="BS691" s="10"/>
      <c r="BT691" s="10"/>
      <c r="BU691" s="10"/>
      <c r="BV691" s="9"/>
      <c r="BW691" s="9"/>
      <c r="BX691" s="10"/>
      <c r="BY691" s="10"/>
      <c r="BZ691" s="10"/>
      <c r="CA691" s="10"/>
      <c r="CB691" s="9"/>
      <c r="CC691" s="10"/>
      <c r="CD691" s="10"/>
      <c r="CE691" s="10"/>
      <c r="CF691" s="10"/>
      <c r="CG691" s="10"/>
      <c r="CH691" s="10"/>
      <c r="CI691" s="10"/>
      <c r="CJ691" s="10"/>
      <c r="CK691" s="10"/>
      <c r="CL691" s="9"/>
      <c r="CM691" s="9"/>
    </row>
    <row r="692" spans="1:91" s="4" customFormat="1" x14ac:dyDescent="0.25">
      <c r="A692" s="28">
        <f>COUNTIF($B$6:B692,B692)</f>
        <v>2</v>
      </c>
      <c r="B692" s="25" t="s">
        <v>539</v>
      </c>
      <c r="C692" s="13">
        <v>2528093</v>
      </c>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4"/>
      <c r="CM692" s="14"/>
    </row>
    <row r="693" spans="1:91" s="4" customFormat="1" x14ac:dyDescent="0.25">
      <c r="A693" s="28">
        <f>COUNTIF($B$6:B693,B693)</f>
        <v>1</v>
      </c>
      <c r="B693" s="25" t="s">
        <v>565</v>
      </c>
      <c r="C693" s="13">
        <v>37797732</v>
      </c>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4"/>
      <c r="CM693" s="14"/>
    </row>
    <row r="694" spans="1:91" s="4" customFormat="1" x14ac:dyDescent="0.25">
      <c r="A694" s="28">
        <f>COUNTIF($B$6:B694,B694)</f>
        <v>0</v>
      </c>
      <c r="B694" s="24"/>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row>
    <row r="695" spans="1:91" s="4" customFormat="1" x14ac:dyDescent="0.25">
      <c r="A695" s="28">
        <f>COUNTIF($B$6:B695,B695)</f>
        <v>1</v>
      </c>
      <c r="B695" s="25" t="s">
        <v>566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row>
    <row r="696" spans="1:91" s="4" customFormat="1" x14ac:dyDescent="0.25">
      <c r="A696" s="28">
        <f>COUNTIF($B$6:B696,B696)</f>
        <v>2</v>
      </c>
      <c r="B696" s="24" t="s">
        <v>542</v>
      </c>
      <c r="C696" s="11">
        <v>-1233150</v>
      </c>
      <c r="D696" s="11"/>
      <c r="E696" s="9"/>
      <c r="F696" s="11"/>
      <c r="G696" s="11"/>
      <c r="H696" s="9"/>
      <c r="I696" s="9"/>
      <c r="J696" s="11"/>
      <c r="K696" s="11"/>
      <c r="L696" s="9"/>
      <c r="M696" s="9"/>
      <c r="N696" s="11"/>
      <c r="O696" s="9"/>
      <c r="P696" s="9"/>
      <c r="Q696" s="12"/>
      <c r="R696" s="11"/>
      <c r="S696" s="11"/>
      <c r="T696" s="9"/>
      <c r="U696" s="11"/>
      <c r="V696" s="9"/>
      <c r="W696" s="9"/>
      <c r="X696" s="9"/>
      <c r="Y696" s="11"/>
      <c r="Z696" s="11"/>
      <c r="AA696" s="9"/>
      <c r="AB696" s="9"/>
      <c r="AC696" s="11"/>
      <c r="AD696" s="9"/>
      <c r="AE696" s="11"/>
      <c r="AF696" s="11"/>
      <c r="AG696" s="11"/>
      <c r="AH696" s="9"/>
      <c r="AI696" s="9"/>
      <c r="AJ696" s="9"/>
      <c r="AK696" s="9"/>
      <c r="AL696" s="11"/>
      <c r="AM696" s="9"/>
      <c r="AN696" s="11"/>
      <c r="AO696" s="9"/>
      <c r="AP696" s="9"/>
      <c r="AQ696" s="11"/>
      <c r="AR696" s="11"/>
      <c r="AS696" s="11"/>
      <c r="AT696" s="9"/>
      <c r="AU696" s="11"/>
      <c r="AV696" s="9"/>
      <c r="AW696" s="9"/>
      <c r="AX696" s="9"/>
      <c r="AY696" s="9"/>
      <c r="AZ696" s="11"/>
      <c r="BA696" s="9"/>
      <c r="BB696" s="9"/>
      <c r="BC696" s="11"/>
      <c r="BD696" s="11"/>
      <c r="BE696" s="11"/>
      <c r="BF696" s="11"/>
      <c r="BG696" s="9"/>
      <c r="BH696" s="11"/>
      <c r="BI696" s="9"/>
      <c r="BJ696" s="11"/>
      <c r="BK696" s="9"/>
      <c r="BL696" s="11"/>
      <c r="BM696" s="9"/>
      <c r="BN696" s="9"/>
      <c r="BO696" s="9"/>
      <c r="BP696" s="9"/>
      <c r="BQ696" s="11"/>
      <c r="BR696" s="9"/>
      <c r="BS696" s="9"/>
      <c r="BT696" s="11"/>
      <c r="BU696" s="11"/>
      <c r="BV696" s="9"/>
      <c r="BW696" s="9"/>
      <c r="BX696" s="11"/>
      <c r="BY696" s="11"/>
      <c r="BZ696" s="9"/>
      <c r="CA696" s="9"/>
      <c r="CB696" s="11"/>
      <c r="CC696" s="11"/>
      <c r="CD696" s="9"/>
      <c r="CE696" s="9"/>
      <c r="CF696" s="11"/>
      <c r="CG696" s="9"/>
      <c r="CH696" s="11"/>
      <c r="CI696" s="11"/>
      <c r="CJ696" s="9"/>
      <c r="CK696" s="11"/>
      <c r="CL696" s="9"/>
      <c r="CM696" s="9"/>
    </row>
    <row r="697" spans="1:91" s="4" customFormat="1" x14ac:dyDescent="0.25">
      <c r="A697" s="28">
        <f>COUNTIF($B$6:B697,B697)</f>
        <v>3</v>
      </c>
      <c r="B697" s="24" t="s">
        <v>543</v>
      </c>
      <c r="C697" s="11">
        <v>-7485248</v>
      </c>
      <c r="D697" s="11"/>
      <c r="E697" s="11"/>
      <c r="F697" s="11"/>
      <c r="G697" s="11"/>
      <c r="H697" s="11"/>
      <c r="I697" s="11"/>
      <c r="J697" s="11"/>
      <c r="K697" s="11"/>
      <c r="L697" s="9"/>
      <c r="M697" s="11"/>
      <c r="N697" s="11"/>
      <c r="O697" s="11"/>
      <c r="P697" s="11"/>
      <c r="Q697" s="11"/>
      <c r="R697" s="9"/>
      <c r="S697" s="11"/>
      <c r="T697" s="11"/>
      <c r="U697" s="11"/>
      <c r="V697" s="11"/>
      <c r="W697" s="9"/>
      <c r="X697" s="9"/>
      <c r="Y697" s="11"/>
      <c r="Z697" s="9"/>
      <c r="AA697" s="9"/>
      <c r="AB697" s="11"/>
      <c r="AC697" s="11"/>
      <c r="AD697" s="9"/>
      <c r="AE697" s="9"/>
      <c r="AF697" s="11"/>
      <c r="AG697" s="11"/>
      <c r="AH697" s="9"/>
      <c r="AI697" s="9"/>
      <c r="AJ697" s="9"/>
      <c r="AK697" s="9"/>
      <c r="AL697" s="11"/>
      <c r="AM697" s="11"/>
      <c r="AN697" s="9"/>
      <c r="AO697" s="9"/>
      <c r="AP697" s="11"/>
      <c r="AQ697" s="11"/>
      <c r="AR697" s="11"/>
      <c r="AS697" s="11"/>
      <c r="AT697" s="11"/>
      <c r="AU697" s="11"/>
      <c r="AV697" s="11"/>
      <c r="AW697" s="9"/>
      <c r="AX697" s="11"/>
      <c r="AY697" s="9"/>
      <c r="AZ697" s="11"/>
      <c r="BA697" s="11"/>
      <c r="BB697" s="11"/>
      <c r="BC697" s="11"/>
      <c r="BD697" s="11"/>
      <c r="BE697" s="11"/>
      <c r="BF697" s="11"/>
      <c r="BG697" s="9"/>
      <c r="BH697" s="11"/>
      <c r="BI697" s="11"/>
      <c r="BJ697" s="11"/>
      <c r="BK697" s="9"/>
      <c r="BL697" s="11"/>
      <c r="BM697" s="11"/>
      <c r="BN697" s="11"/>
      <c r="BO697" s="9"/>
      <c r="BP697" s="11"/>
      <c r="BQ697" s="11"/>
      <c r="BR697" s="11"/>
      <c r="BS697" s="11"/>
      <c r="BT697" s="11"/>
      <c r="BU697" s="11"/>
      <c r="BV697" s="9"/>
      <c r="BW697" s="9"/>
      <c r="BX697" s="11"/>
      <c r="BY697" s="11"/>
      <c r="BZ697" s="11"/>
      <c r="CA697" s="11"/>
      <c r="CB697" s="11"/>
      <c r="CC697" s="11"/>
      <c r="CD697" s="11"/>
      <c r="CE697" s="9"/>
      <c r="CF697" s="11"/>
      <c r="CG697" s="9"/>
      <c r="CH697" s="9"/>
      <c r="CI697" s="11"/>
      <c r="CJ697" s="11"/>
      <c r="CK697" s="11"/>
      <c r="CL697" s="9"/>
      <c r="CM697" s="9"/>
    </row>
    <row r="698" spans="1:91" s="4" customFormat="1" x14ac:dyDescent="0.25">
      <c r="A698" s="28">
        <f>COUNTIF($B$6:B698,B698)</f>
        <v>3</v>
      </c>
      <c r="B698" s="24" t="s">
        <v>544</v>
      </c>
      <c r="C698" s="11">
        <v>-145318</v>
      </c>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11"/>
      <c r="AH698" s="9"/>
      <c r="AI698" s="9"/>
      <c r="AJ698" s="9"/>
      <c r="AK698" s="9"/>
      <c r="AL698" s="9"/>
      <c r="AM698" s="9"/>
      <c r="AN698" s="9"/>
      <c r="AO698" s="9"/>
      <c r="AP698" s="9"/>
      <c r="AQ698" s="9"/>
      <c r="AR698" s="9"/>
      <c r="AS698" s="9"/>
      <c r="AT698" s="11"/>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row>
    <row r="699" spans="1:91" s="4" customFormat="1" x14ac:dyDescent="0.25">
      <c r="A699" s="28">
        <f>COUNTIF($B$6:B699,B699)</f>
        <v>3</v>
      </c>
      <c r="B699" s="24" t="s">
        <v>545</v>
      </c>
      <c r="C699" s="11">
        <v>-9251340</v>
      </c>
      <c r="D699" s="11"/>
      <c r="E699" s="11"/>
      <c r="F699" s="11"/>
      <c r="G699" s="11"/>
      <c r="H699" s="11"/>
      <c r="I699" s="9"/>
      <c r="J699" s="9"/>
      <c r="K699" s="11"/>
      <c r="L699" s="9"/>
      <c r="M699" s="11"/>
      <c r="N699" s="11"/>
      <c r="O699" s="11"/>
      <c r="P699" s="11"/>
      <c r="Q699" s="11"/>
      <c r="R699" s="11"/>
      <c r="S699" s="11"/>
      <c r="T699" s="9"/>
      <c r="U699" s="11"/>
      <c r="V699" s="11"/>
      <c r="W699" s="9"/>
      <c r="X699" s="11"/>
      <c r="Y699" s="11"/>
      <c r="Z699" s="11"/>
      <c r="AA699" s="11"/>
      <c r="AB699" s="11"/>
      <c r="AC699" s="9"/>
      <c r="AD699" s="11"/>
      <c r="AE699" s="9"/>
      <c r="AF699" s="11"/>
      <c r="AG699" s="11"/>
      <c r="AH699" s="9"/>
      <c r="AI699" s="9"/>
      <c r="AJ699" s="9"/>
      <c r="AK699" s="9"/>
      <c r="AL699" s="11"/>
      <c r="AM699" s="11"/>
      <c r="AN699" s="11"/>
      <c r="AO699" s="11"/>
      <c r="AP699" s="9"/>
      <c r="AQ699" s="9"/>
      <c r="AR699" s="11"/>
      <c r="AS699" s="9"/>
      <c r="AT699" s="9"/>
      <c r="AU699" s="11"/>
      <c r="AV699" s="11"/>
      <c r="AW699" s="11"/>
      <c r="AX699" s="11"/>
      <c r="AY699" s="9"/>
      <c r="AZ699" s="11"/>
      <c r="BA699" s="11"/>
      <c r="BB699" s="9"/>
      <c r="BC699" s="11"/>
      <c r="BD699" s="11"/>
      <c r="BE699" s="11"/>
      <c r="BF699" s="11"/>
      <c r="BG699" s="11"/>
      <c r="BH699" s="11"/>
      <c r="BI699" s="11"/>
      <c r="BJ699" s="9"/>
      <c r="BK699" s="11"/>
      <c r="BL699" s="9"/>
      <c r="BM699" s="9"/>
      <c r="BN699" s="11"/>
      <c r="BO699" s="11"/>
      <c r="BP699" s="11"/>
      <c r="BQ699" s="9"/>
      <c r="BR699" s="11"/>
      <c r="BS699" s="11"/>
      <c r="BT699" s="11"/>
      <c r="BU699" s="9"/>
      <c r="BV699" s="11"/>
      <c r="BW699" s="9"/>
      <c r="BX699" s="11"/>
      <c r="BY699" s="11"/>
      <c r="BZ699" s="11"/>
      <c r="CA699" s="11"/>
      <c r="CB699" s="11"/>
      <c r="CC699" s="11"/>
      <c r="CD699" s="11"/>
      <c r="CE699" s="9"/>
      <c r="CF699" s="9"/>
      <c r="CG699" s="11"/>
      <c r="CH699" s="11"/>
      <c r="CI699" s="11"/>
      <c r="CJ699" s="11"/>
      <c r="CK699" s="11"/>
      <c r="CL699" s="9"/>
      <c r="CM699" s="9"/>
    </row>
    <row r="700" spans="1:91" s="4" customFormat="1" x14ac:dyDescent="0.25">
      <c r="A700" s="28">
        <f>COUNTIF($B$6:B700,B700)</f>
        <v>2</v>
      </c>
      <c r="B700" s="24" t="s">
        <v>546</v>
      </c>
      <c r="C700" s="10">
        <v>22513</v>
      </c>
      <c r="D700" s="9"/>
      <c r="E700" s="9"/>
      <c r="F700" s="9"/>
      <c r="G700" s="9"/>
      <c r="H700" s="10"/>
      <c r="I700" s="9"/>
      <c r="J700" s="9"/>
      <c r="K700" s="9"/>
      <c r="L700" s="9"/>
      <c r="M700" s="10"/>
      <c r="N700" s="9"/>
      <c r="O700" s="10"/>
      <c r="P700" s="10"/>
      <c r="Q700" s="10"/>
      <c r="R700" s="10"/>
      <c r="S700" s="9"/>
      <c r="T700" s="9"/>
      <c r="U700" s="10"/>
      <c r="V700" s="9"/>
      <c r="W700" s="9"/>
      <c r="X700" s="10"/>
      <c r="Y700" s="9"/>
      <c r="Z700" s="9"/>
      <c r="AA700" s="10"/>
      <c r="AB700" s="10"/>
      <c r="AC700" s="9"/>
      <c r="AD700" s="10"/>
      <c r="AE700" s="9"/>
      <c r="AF700" s="10"/>
      <c r="AG700" s="9"/>
      <c r="AH700" s="9"/>
      <c r="AI700" s="9"/>
      <c r="AJ700" s="9"/>
      <c r="AK700" s="9"/>
      <c r="AL700" s="9"/>
      <c r="AM700" s="10"/>
      <c r="AN700" s="9"/>
      <c r="AO700" s="9"/>
      <c r="AP700" s="9"/>
      <c r="AQ700" s="9"/>
      <c r="AR700" s="9"/>
      <c r="AS700" s="9"/>
      <c r="AT700" s="9"/>
      <c r="AU700" s="9"/>
      <c r="AV700" s="9"/>
      <c r="AW700" s="9"/>
      <c r="AX700" s="9"/>
      <c r="AY700" s="9"/>
      <c r="AZ700" s="10"/>
      <c r="BA700" s="9"/>
      <c r="BB700" s="9"/>
      <c r="BC700" s="9"/>
      <c r="BD700" s="9"/>
      <c r="BE700" s="9"/>
      <c r="BF700" s="9"/>
      <c r="BG700" s="9"/>
      <c r="BH700" s="9"/>
      <c r="BI700" s="9"/>
      <c r="BJ700" s="9"/>
      <c r="BK700" s="9"/>
      <c r="BL700" s="9"/>
      <c r="BM700" s="9"/>
      <c r="BN700" s="9"/>
      <c r="BO700" s="9"/>
      <c r="BP700" s="9"/>
      <c r="BQ700" s="9"/>
      <c r="BR700" s="9"/>
      <c r="BS700" s="9"/>
      <c r="BT700" s="9"/>
      <c r="BU700" s="9"/>
      <c r="BV700" s="10"/>
      <c r="BW700" s="9"/>
      <c r="BX700" s="9"/>
      <c r="BY700" s="9"/>
      <c r="BZ700" s="9"/>
      <c r="CA700" s="10"/>
      <c r="CB700" s="9"/>
      <c r="CC700" s="9"/>
      <c r="CD700" s="9"/>
      <c r="CE700" s="9"/>
      <c r="CF700" s="9"/>
      <c r="CG700" s="10"/>
      <c r="CH700" s="9"/>
      <c r="CI700" s="9"/>
      <c r="CJ700" s="9"/>
      <c r="CK700" s="9"/>
      <c r="CL700" s="9"/>
      <c r="CM700" s="9"/>
    </row>
    <row r="701" spans="1:91" s="4" customFormat="1" x14ac:dyDescent="0.25">
      <c r="A701" s="28">
        <f>COUNTIF($B$6:B701,B701)</f>
        <v>1</v>
      </c>
      <c r="B701" s="25" t="s">
        <v>567</v>
      </c>
      <c r="C701" s="13">
        <v>-18092543</v>
      </c>
      <c r="D701" s="13"/>
      <c r="E701" s="13"/>
      <c r="F701" s="13"/>
      <c r="G701" s="13"/>
      <c r="H701" s="13"/>
      <c r="I701" s="13"/>
      <c r="J701" s="13"/>
      <c r="K701" s="13"/>
      <c r="L701" s="14"/>
      <c r="M701" s="13"/>
      <c r="N701" s="13"/>
      <c r="O701" s="13"/>
      <c r="P701" s="13"/>
      <c r="Q701" s="13"/>
      <c r="R701" s="13"/>
      <c r="S701" s="13"/>
      <c r="T701" s="13"/>
      <c r="U701" s="13"/>
      <c r="V701" s="13"/>
      <c r="W701" s="14"/>
      <c r="X701" s="13"/>
      <c r="Y701" s="13"/>
      <c r="Z701" s="13"/>
      <c r="AA701" s="13"/>
      <c r="AB701" s="13"/>
      <c r="AC701" s="13"/>
      <c r="AD701" s="13"/>
      <c r="AE701" s="13"/>
      <c r="AF701" s="13"/>
      <c r="AG701" s="13"/>
      <c r="AH701" s="14"/>
      <c r="AI701" s="14"/>
      <c r="AJ701" s="14"/>
      <c r="AK701" s="14"/>
      <c r="AL701" s="13"/>
      <c r="AM701" s="13"/>
      <c r="AN701" s="13"/>
      <c r="AO701" s="13"/>
      <c r="AP701" s="13"/>
      <c r="AQ701" s="13"/>
      <c r="AR701" s="13"/>
      <c r="AS701" s="13"/>
      <c r="AT701" s="13"/>
      <c r="AU701" s="13"/>
      <c r="AV701" s="13"/>
      <c r="AW701" s="13"/>
      <c r="AX701" s="13"/>
      <c r="AY701" s="14"/>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4"/>
      <c r="BX701" s="13"/>
      <c r="BY701" s="13"/>
      <c r="BZ701" s="13"/>
      <c r="CA701" s="13"/>
      <c r="CB701" s="13"/>
      <c r="CC701" s="13"/>
      <c r="CD701" s="13"/>
      <c r="CE701" s="14"/>
      <c r="CF701" s="13"/>
      <c r="CG701" s="13"/>
      <c r="CH701" s="13"/>
      <c r="CI701" s="13"/>
      <c r="CJ701" s="13"/>
      <c r="CK701" s="13"/>
      <c r="CL701" s="14"/>
      <c r="CM701" s="14"/>
    </row>
    <row r="702" spans="1:91" s="4" customFormat="1" x14ac:dyDescent="0.25">
      <c r="A702" s="28">
        <f>COUNTIF($B$6:B702,B702)</f>
        <v>4</v>
      </c>
      <c r="B702" s="24" t="s">
        <v>543</v>
      </c>
      <c r="C702" s="11">
        <v>-1996720</v>
      </c>
      <c r="D702" s="11"/>
      <c r="E702" s="11"/>
      <c r="F702" s="11"/>
      <c r="G702" s="11"/>
      <c r="H702" s="9"/>
      <c r="I702" s="11"/>
      <c r="J702" s="11"/>
      <c r="K702" s="11"/>
      <c r="L702" s="9"/>
      <c r="M702" s="11"/>
      <c r="N702" s="9"/>
      <c r="O702" s="9"/>
      <c r="P702" s="9"/>
      <c r="Q702" s="11"/>
      <c r="R702" s="11"/>
      <c r="S702" s="9"/>
      <c r="T702" s="11"/>
      <c r="U702" s="11"/>
      <c r="V702" s="9"/>
      <c r="W702" s="10"/>
      <c r="X702" s="11"/>
      <c r="Y702" s="9"/>
      <c r="Z702" s="9"/>
      <c r="AA702" s="9"/>
      <c r="AB702" s="9"/>
      <c r="AC702" s="9"/>
      <c r="AD702" s="11"/>
      <c r="AE702" s="10"/>
      <c r="AF702" s="11"/>
      <c r="AG702" s="11"/>
      <c r="AH702" s="9"/>
      <c r="AI702" s="9"/>
      <c r="AJ702" s="9"/>
      <c r="AK702" s="9"/>
      <c r="AL702" s="11"/>
      <c r="AM702" s="9"/>
      <c r="AN702" s="9"/>
      <c r="AO702" s="9"/>
      <c r="AP702" s="11"/>
      <c r="AQ702" s="11"/>
      <c r="AR702" s="9"/>
      <c r="AS702" s="11"/>
      <c r="AT702" s="9"/>
      <c r="AU702" s="9"/>
      <c r="AV702" s="9"/>
      <c r="AW702" s="11"/>
      <c r="AX702" s="9"/>
      <c r="AY702" s="9"/>
      <c r="AZ702" s="9"/>
      <c r="BA702" s="9"/>
      <c r="BB702" s="11"/>
      <c r="BC702" s="9"/>
      <c r="BD702" s="9"/>
      <c r="BE702" s="9"/>
      <c r="BF702" s="9"/>
      <c r="BG702" s="9"/>
      <c r="BH702" s="9"/>
      <c r="BI702" s="9"/>
      <c r="BJ702" s="11"/>
      <c r="BK702" s="9"/>
      <c r="BL702" s="11"/>
      <c r="BM702" s="11"/>
      <c r="BN702" s="11"/>
      <c r="BO702" s="11"/>
      <c r="BP702" s="9"/>
      <c r="BQ702" s="11"/>
      <c r="BR702" s="9"/>
      <c r="BS702" s="11"/>
      <c r="BT702" s="12"/>
      <c r="BU702" s="11"/>
      <c r="BV702" s="11"/>
      <c r="BW702" s="9"/>
      <c r="BX702" s="11"/>
      <c r="BY702" s="9"/>
      <c r="BZ702" s="11"/>
      <c r="CA702" s="9"/>
      <c r="CB702" s="11"/>
      <c r="CC702" s="11"/>
      <c r="CD702" s="9"/>
      <c r="CE702" s="9"/>
      <c r="CF702" s="9"/>
      <c r="CG702" s="9"/>
      <c r="CH702" s="9"/>
      <c r="CI702" s="11"/>
      <c r="CJ702" s="11"/>
      <c r="CK702" s="11"/>
      <c r="CL702" s="9"/>
      <c r="CM702" s="9"/>
    </row>
    <row r="703" spans="1:91" s="4" customFormat="1" x14ac:dyDescent="0.25">
      <c r="A703" s="28">
        <f>COUNTIF($B$6:B703,B703)</f>
        <v>4</v>
      </c>
      <c r="B703" s="24" t="s">
        <v>548</v>
      </c>
      <c r="C703" s="11">
        <v>-24670</v>
      </c>
      <c r="D703" s="9"/>
      <c r="E703" s="9"/>
      <c r="F703" s="9"/>
      <c r="G703" s="9"/>
      <c r="H703" s="9"/>
      <c r="I703" s="9"/>
      <c r="J703" s="9"/>
      <c r="K703" s="9"/>
      <c r="L703" s="9"/>
      <c r="M703" s="9"/>
      <c r="N703" s="9"/>
      <c r="O703" s="9"/>
      <c r="P703" s="9"/>
      <c r="Q703" s="9"/>
      <c r="R703" s="9"/>
      <c r="S703" s="9"/>
      <c r="T703" s="9"/>
      <c r="U703" s="9"/>
      <c r="V703" s="9"/>
      <c r="W703" s="9"/>
      <c r="X703" s="9"/>
      <c r="Y703" s="11"/>
      <c r="Z703" s="9"/>
      <c r="AA703" s="9"/>
      <c r="AB703" s="9"/>
      <c r="AC703" s="11"/>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row>
    <row r="704" spans="1:91" s="4" customFormat="1" ht="30" x14ac:dyDescent="0.25">
      <c r="A704" s="28">
        <f>COUNTIF($B$6:B704,B704)</f>
        <v>4</v>
      </c>
      <c r="B704" s="24" t="s">
        <v>568</v>
      </c>
      <c r="C704" s="11">
        <v>-983466</v>
      </c>
      <c r="D704" s="9"/>
      <c r="E704" s="9"/>
      <c r="F704" s="9"/>
      <c r="G704" s="9"/>
      <c r="H704" s="9"/>
      <c r="I704" s="9"/>
      <c r="J704" s="9"/>
      <c r="K704" s="9"/>
      <c r="L704" s="9"/>
      <c r="M704" s="11"/>
      <c r="N704" s="9"/>
      <c r="O704" s="9"/>
      <c r="P704" s="9"/>
      <c r="Q704" s="9"/>
      <c r="R704" s="9"/>
      <c r="S704" s="11"/>
      <c r="T704" s="9"/>
      <c r="U704" s="11"/>
      <c r="V704" s="9"/>
      <c r="W704" s="11"/>
      <c r="X704" s="11"/>
      <c r="Y704" s="9"/>
      <c r="Z704" s="11"/>
      <c r="AA704" s="11"/>
      <c r="AB704" s="9"/>
      <c r="AC704" s="9"/>
      <c r="AD704" s="9"/>
      <c r="AE704" s="9"/>
      <c r="AF704" s="9"/>
      <c r="AG704" s="11"/>
      <c r="AH704" s="9"/>
      <c r="AI704" s="9"/>
      <c r="AJ704" s="9"/>
      <c r="AK704" s="9"/>
      <c r="AL704" s="9"/>
      <c r="AM704" s="9"/>
      <c r="AN704" s="9"/>
      <c r="AO704" s="9"/>
      <c r="AP704" s="9"/>
      <c r="AQ704" s="9"/>
      <c r="AR704" s="11"/>
      <c r="AS704" s="9"/>
      <c r="AT704" s="11"/>
      <c r="AU704" s="11"/>
      <c r="AV704" s="9"/>
      <c r="AW704" s="9"/>
      <c r="AX704" s="11"/>
      <c r="AY704" s="11"/>
      <c r="AZ704" s="11"/>
      <c r="BA704" s="11"/>
      <c r="BB704" s="9"/>
      <c r="BC704" s="9"/>
      <c r="BD704" s="11"/>
      <c r="BE704" s="9"/>
      <c r="BF704" s="11"/>
      <c r="BG704" s="11"/>
      <c r="BH704" s="9"/>
      <c r="BI704" s="11"/>
      <c r="BJ704" s="9"/>
      <c r="BK704" s="11"/>
      <c r="BL704" s="9"/>
      <c r="BM704" s="9"/>
      <c r="BN704" s="9"/>
      <c r="BO704" s="9"/>
      <c r="BP704" s="9"/>
      <c r="BQ704" s="9"/>
      <c r="BR704" s="9"/>
      <c r="BS704" s="9"/>
      <c r="BT704" s="9"/>
      <c r="BU704" s="9"/>
      <c r="BV704" s="9"/>
      <c r="BW704" s="9"/>
      <c r="BX704" s="9"/>
      <c r="BY704" s="9"/>
      <c r="BZ704" s="9"/>
      <c r="CA704" s="9"/>
      <c r="CB704" s="9"/>
      <c r="CC704" s="9"/>
      <c r="CD704" s="9"/>
      <c r="CE704" s="9"/>
      <c r="CF704" s="9"/>
      <c r="CG704" s="11"/>
      <c r="CH704" s="9"/>
      <c r="CI704" s="9"/>
      <c r="CJ704" s="9"/>
      <c r="CK704" s="11"/>
      <c r="CL704" s="9"/>
      <c r="CM704" s="9"/>
    </row>
    <row r="705" spans="1:91" s="4" customFormat="1" x14ac:dyDescent="0.25">
      <c r="A705" s="28">
        <f>COUNTIF($B$6:B705,B705)</f>
        <v>2</v>
      </c>
      <c r="B705" s="24" t="s">
        <v>549</v>
      </c>
      <c r="C705" s="11">
        <v>-77067</v>
      </c>
      <c r="D705" s="9"/>
      <c r="E705" s="9"/>
      <c r="F705" s="9"/>
      <c r="G705" s="9"/>
      <c r="H705" s="9"/>
      <c r="I705" s="9"/>
      <c r="J705" s="9"/>
      <c r="K705" s="11"/>
      <c r="L705" s="9"/>
      <c r="M705" s="9"/>
      <c r="N705" s="9"/>
      <c r="O705" s="9"/>
      <c r="P705" s="9"/>
      <c r="Q705" s="9"/>
      <c r="R705" s="9"/>
      <c r="S705" s="11"/>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11"/>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11"/>
      <c r="BU705" s="9"/>
      <c r="BV705" s="9"/>
      <c r="BW705" s="9"/>
      <c r="BX705" s="9"/>
      <c r="BY705" s="9"/>
      <c r="BZ705" s="9"/>
      <c r="CA705" s="9"/>
      <c r="CB705" s="9"/>
      <c r="CC705" s="9"/>
      <c r="CD705" s="9"/>
      <c r="CE705" s="9"/>
      <c r="CF705" s="9"/>
      <c r="CG705" s="9"/>
      <c r="CH705" s="9"/>
      <c r="CI705" s="9"/>
      <c r="CJ705" s="9"/>
      <c r="CK705" s="9"/>
      <c r="CL705" s="9"/>
      <c r="CM705" s="9"/>
    </row>
    <row r="706" spans="1:91" s="4" customFormat="1" x14ac:dyDescent="0.25">
      <c r="A706" s="28">
        <f>COUNTIF($B$6:B706,B706)</f>
        <v>2</v>
      </c>
      <c r="B706" s="24" t="s">
        <v>550</v>
      </c>
      <c r="C706" s="11">
        <v>-6756</v>
      </c>
      <c r="D706" s="9"/>
      <c r="E706" s="9"/>
      <c r="F706" s="9"/>
      <c r="G706" s="9"/>
      <c r="H706" s="9"/>
      <c r="I706" s="11"/>
      <c r="J706" s="9"/>
      <c r="K706" s="9"/>
      <c r="L706" s="9"/>
      <c r="M706" s="9"/>
      <c r="N706" s="9"/>
      <c r="O706" s="10"/>
      <c r="P706" s="9"/>
      <c r="Q706" s="11"/>
      <c r="R706" s="9"/>
      <c r="S706" s="9"/>
      <c r="T706" s="9"/>
      <c r="U706" s="11"/>
      <c r="V706" s="9"/>
      <c r="W706" s="9"/>
      <c r="X706" s="9"/>
      <c r="Y706" s="9"/>
      <c r="Z706" s="9"/>
      <c r="AA706" s="9"/>
      <c r="AB706" s="9"/>
      <c r="AC706" s="9"/>
      <c r="AD706" s="9"/>
      <c r="AE706" s="11"/>
      <c r="AF706" s="9"/>
      <c r="AG706" s="9"/>
      <c r="AH706" s="9"/>
      <c r="AI706" s="9"/>
      <c r="AJ706" s="9"/>
      <c r="AK706" s="9"/>
      <c r="AL706" s="11"/>
      <c r="AM706" s="9"/>
      <c r="AN706" s="11"/>
      <c r="AO706" s="9"/>
      <c r="AP706" s="9"/>
      <c r="AQ706" s="11"/>
      <c r="AR706" s="11"/>
      <c r="AS706" s="11"/>
      <c r="AT706" s="11"/>
      <c r="AU706" s="9"/>
      <c r="AV706" s="11"/>
      <c r="AW706" s="11"/>
      <c r="AX706" s="11"/>
      <c r="AY706" s="9"/>
      <c r="AZ706" s="9"/>
      <c r="BA706" s="9"/>
      <c r="BB706" s="9"/>
      <c r="BC706" s="10"/>
      <c r="BD706" s="9"/>
      <c r="BE706" s="9"/>
      <c r="BF706" s="11"/>
      <c r="BG706" s="11"/>
      <c r="BH706" s="11"/>
      <c r="BI706" s="9"/>
      <c r="BJ706" s="9"/>
      <c r="BK706" s="11"/>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row>
    <row r="707" spans="1:91" s="4" customFormat="1" x14ac:dyDescent="0.25">
      <c r="A707" s="28">
        <f>COUNTIF($B$6:B707,B707)</f>
        <v>1</v>
      </c>
      <c r="B707" s="24" t="s">
        <v>59</v>
      </c>
      <c r="C707" s="11">
        <v>-209523</v>
      </c>
      <c r="D707" s="9"/>
      <c r="E707" s="11"/>
      <c r="F707" s="11"/>
      <c r="G707" s="11"/>
      <c r="H707" s="9"/>
      <c r="I707" s="9"/>
      <c r="J707" s="9"/>
      <c r="K707" s="11"/>
      <c r="L707" s="9"/>
      <c r="M707" s="11"/>
      <c r="N707" s="9"/>
      <c r="O707" s="9"/>
      <c r="P707" s="9"/>
      <c r="Q707" s="11"/>
      <c r="R707" s="9"/>
      <c r="S707" s="9"/>
      <c r="T707" s="9"/>
      <c r="U707" s="9"/>
      <c r="V707" s="9"/>
      <c r="W707" s="9"/>
      <c r="X707" s="9"/>
      <c r="Y707" s="11"/>
      <c r="Z707" s="11"/>
      <c r="AA707" s="9"/>
      <c r="AB707" s="9"/>
      <c r="AC707" s="11"/>
      <c r="AD707" s="9"/>
      <c r="AE707" s="9"/>
      <c r="AF707" s="9"/>
      <c r="AG707" s="9"/>
      <c r="AH707" s="9"/>
      <c r="AI707" s="11"/>
      <c r="AJ707" s="9"/>
      <c r="AK707" s="9"/>
      <c r="AL707" s="11"/>
      <c r="AM707" s="11"/>
      <c r="AN707" s="9"/>
      <c r="AO707" s="9"/>
      <c r="AP707" s="11"/>
      <c r="AQ707" s="9"/>
      <c r="AR707" s="9"/>
      <c r="AS707" s="9"/>
      <c r="AT707" s="11"/>
      <c r="AU707" s="9"/>
      <c r="AV707" s="9"/>
      <c r="AW707" s="9"/>
      <c r="AX707" s="11"/>
      <c r="AY707" s="9"/>
      <c r="AZ707" s="11"/>
      <c r="BA707" s="9"/>
      <c r="BB707" s="9"/>
      <c r="BC707" s="9"/>
      <c r="BD707" s="9"/>
      <c r="BE707" s="9"/>
      <c r="BF707" s="9"/>
      <c r="BG707" s="11"/>
      <c r="BH707" s="9"/>
      <c r="BI707" s="9"/>
      <c r="BJ707" s="9"/>
      <c r="BK707" s="9"/>
      <c r="BL707" s="9"/>
      <c r="BM707" s="9"/>
      <c r="BN707" s="9"/>
      <c r="BO707" s="9"/>
      <c r="BP707" s="11"/>
      <c r="BQ707" s="9"/>
      <c r="BR707" s="9"/>
      <c r="BS707" s="9"/>
      <c r="BT707" s="11"/>
      <c r="BU707" s="9"/>
      <c r="BV707" s="11"/>
      <c r="BW707" s="9"/>
      <c r="BX707" s="9"/>
      <c r="BY707" s="9"/>
      <c r="BZ707" s="9"/>
      <c r="CA707" s="9"/>
      <c r="CB707" s="11"/>
      <c r="CC707" s="11"/>
      <c r="CD707" s="9"/>
      <c r="CE707" s="11"/>
      <c r="CF707" s="9"/>
      <c r="CG707" s="9"/>
      <c r="CH707" s="9"/>
      <c r="CI707" s="9"/>
      <c r="CJ707" s="11"/>
      <c r="CK707" s="11"/>
      <c r="CL707" s="9"/>
      <c r="CM707" s="9"/>
    </row>
    <row r="708" spans="1:91" s="4" customFormat="1" x14ac:dyDescent="0.25">
      <c r="A708" s="28">
        <f>COUNTIF($B$6:B708,B708)</f>
        <v>3</v>
      </c>
      <c r="B708" s="24" t="s">
        <v>531</v>
      </c>
      <c r="C708" s="11">
        <v>-283801</v>
      </c>
      <c r="D708" s="9"/>
      <c r="E708" s="9"/>
      <c r="F708" s="9"/>
      <c r="G708" s="9"/>
      <c r="H708" s="9"/>
      <c r="I708" s="9"/>
      <c r="J708" s="9"/>
      <c r="K708" s="9"/>
      <c r="L708" s="11"/>
      <c r="M708" s="9"/>
      <c r="N708" s="9"/>
      <c r="O708" s="9"/>
      <c r="P708" s="9"/>
      <c r="Q708" s="9"/>
      <c r="R708" s="9"/>
      <c r="S708" s="9"/>
      <c r="T708" s="9"/>
      <c r="U708" s="9"/>
      <c r="V708" s="9"/>
      <c r="W708" s="11"/>
      <c r="X708" s="9"/>
      <c r="Y708" s="9"/>
      <c r="Z708" s="9"/>
      <c r="AA708" s="9"/>
      <c r="AB708" s="9"/>
      <c r="AC708" s="9"/>
      <c r="AD708" s="9"/>
      <c r="AE708" s="9"/>
      <c r="AF708" s="9"/>
      <c r="AG708" s="9"/>
      <c r="AH708" s="11"/>
      <c r="AI708" s="11"/>
      <c r="AJ708" s="11"/>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11"/>
      <c r="BW708" s="11"/>
      <c r="BX708" s="9"/>
      <c r="BY708" s="9"/>
      <c r="BZ708" s="9"/>
      <c r="CA708" s="11"/>
      <c r="CB708" s="9"/>
      <c r="CC708" s="9"/>
      <c r="CD708" s="9"/>
      <c r="CE708" s="11"/>
      <c r="CF708" s="9"/>
      <c r="CG708" s="9"/>
      <c r="CH708" s="9"/>
      <c r="CI708" s="9"/>
      <c r="CJ708" s="9"/>
      <c r="CK708" s="9"/>
      <c r="CL708" s="9"/>
      <c r="CM708" s="9"/>
    </row>
    <row r="709" spans="1:91" s="4" customFormat="1" x14ac:dyDescent="0.25">
      <c r="A709" s="28">
        <f>COUNTIF($B$6:B709,B709)</f>
        <v>2</v>
      </c>
      <c r="B709" s="24" t="s">
        <v>553</v>
      </c>
      <c r="C709" s="11">
        <v>-129794</v>
      </c>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9"/>
      <c r="AK709" s="11"/>
      <c r="AL709" s="11"/>
      <c r="AM709" s="9"/>
      <c r="AN709" s="11"/>
      <c r="AO709" s="11"/>
      <c r="AP709" s="11"/>
      <c r="AQ709" s="11"/>
      <c r="AR709" s="11"/>
      <c r="AS709" s="11"/>
      <c r="AT709" s="11"/>
      <c r="AU709" s="11"/>
      <c r="AV709" s="11"/>
      <c r="AW709" s="11"/>
      <c r="AX709" s="11"/>
      <c r="AY709" s="11"/>
      <c r="AZ709" s="11"/>
      <c r="BA709" s="11"/>
      <c r="BB709" s="9"/>
      <c r="BC709" s="11"/>
      <c r="BD709" s="11"/>
      <c r="BE709" s="9"/>
      <c r="BF709" s="11"/>
      <c r="BG709" s="11"/>
      <c r="BH709" s="11"/>
      <c r="BI709" s="11"/>
      <c r="BJ709" s="9"/>
      <c r="BK709" s="11"/>
      <c r="BL709" s="11"/>
      <c r="BM709" s="9"/>
      <c r="BN709" s="11"/>
      <c r="BO709" s="11"/>
      <c r="BP709" s="9"/>
      <c r="BQ709" s="11"/>
      <c r="BR709" s="11"/>
      <c r="BS709" s="11"/>
      <c r="BT709" s="11"/>
      <c r="BU709" s="11"/>
      <c r="BV709" s="11"/>
      <c r="BW709" s="9"/>
      <c r="BX709" s="11"/>
      <c r="BY709" s="11"/>
      <c r="BZ709" s="11"/>
      <c r="CA709" s="11"/>
      <c r="CB709" s="11"/>
      <c r="CC709" s="11"/>
      <c r="CD709" s="11"/>
      <c r="CE709" s="11"/>
      <c r="CF709" s="11"/>
      <c r="CG709" s="9"/>
      <c r="CH709" s="11"/>
      <c r="CI709" s="11"/>
      <c r="CJ709" s="11"/>
      <c r="CK709" s="9"/>
      <c r="CL709" s="9"/>
      <c r="CM709" s="9"/>
    </row>
    <row r="710" spans="1:91" s="4" customFormat="1" x14ac:dyDescent="0.25">
      <c r="A710" s="28">
        <f>COUNTIF($B$6:B710,B710)</f>
        <v>4</v>
      </c>
      <c r="B710" s="24" t="s">
        <v>31</v>
      </c>
      <c r="C710" s="11">
        <v>-1587746</v>
      </c>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9"/>
      <c r="CM710" s="9"/>
    </row>
    <row r="711" spans="1:91" s="4" customFormat="1" x14ac:dyDescent="0.25">
      <c r="A711" s="28">
        <f>COUNTIF($B$6:B711,B711)</f>
        <v>2</v>
      </c>
      <c r="B711" s="24" t="s">
        <v>554</v>
      </c>
      <c r="C711" s="11">
        <v>-230673</v>
      </c>
      <c r="D711" s="9"/>
      <c r="E711" s="9"/>
      <c r="F711" s="9"/>
      <c r="G711" s="9"/>
      <c r="H711" s="9"/>
      <c r="I711" s="11"/>
      <c r="J711" s="9"/>
      <c r="K711" s="9"/>
      <c r="L711" s="9"/>
      <c r="M711" s="9"/>
      <c r="N711" s="9"/>
      <c r="O711" s="9"/>
      <c r="P711" s="9"/>
      <c r="Q711" s="9"/>
      <c r="R711" s="11"/>
      <c r="S711" s="9"/>
      <c r="T711" s="11"/>
      <c r="U711" s="11"/>
      <c r="V711" s="9"/>
      <c r="W711" s="9"/>
      <c r="X711" s="11"/>
      <c r="Y711" s="9"/>
      <c r="Z711" s="11"/>
      <c r="AA711" s="9"/>
      <c r="AB711" s="9"/>
      <c r="AC711" s="9"/>
      <c r="AD711" s="9"/>
      <c r="AE711" s="9"/>
      <c r="AF711" s="9"/>
      <c r="AG711" s="11"/>
      <c r="AH711" s="9"/>
      <c r="AI711" s="9"/>
      <c r="AJ711" s="9"/>
      <c r="AK711" s="9"/>
      <c r="AL711" s="9"/>
      <c r="AM711" s="9"/>
      <c r="AN711" s="9"/>
      <c r="AO711" s="9"/>
      <c r="AP711" s="9"/>
      <c r="AQ711" s="9"/>
      <c r="AR711" s="9"/>
      <c r="AS711" s="9"/>
      <c r="AT711" s="9"/>
      <c r="AU711" s="9"/>
      <c r="AV711" s="9"/>
      <c r="AW711" s="9"/>
      <c r="AX711" s="11"/>
      <c r="AY711" s="9"/>
      <c r="AZ711" s="11"/>
      <c r="BA711" s="11"/>
      <c r="BB711" s="9"/>
      <c r="BC711" s="9"/>
      <c r="BD711" s="11"/>
      <c r="BE711" s="9"/>
      <c r="BF711" s="11"/>
      <c r="BG711" s="9"/>
      <c r="BH711" s="9"/>
      <c r="BI711" s="9"/>
      <c r="BJ711" s="9"/>
      <c r="BK711" s="9"/>
      <c r="BL711" s="9"/>
      <c r="BM711" s="9"/>
      <c r="BN711" s="9"/>
      <c r="BO711" s="9"/>
      <c r="BP711" s="11"/>
      <c r="BQ711" s="9"/>
      <c r="BR711" s="9"/>
      <c r="BS711" s="11"/>
      <c r="BT711" s="9"/>
      <c r="BU711" s="9"/>
      <c r="BV711" s="9"/>
      <c r="BW711" s="9"/>
      <c r="BX711" s="9"/>
      <c r="BY711" s="9"/>
      <c r="BZ711" s="9"/>
      <c r="CA711" s="11"/>
      <c r="CB711" s="9"/>
      <c r="CC711" s="9"/>
      <c r="CD711" s="9"/>
      <c r="CE711" s="9"/>
      <c r="CF711" s="9"/>
      <c r="CG711" s="9"/>
      <c r="CH711" s="11"/>
      <c r="CI711" s="9"/>
      <c r="CJ711" s="9"/>
      <c r="CK711" s="9"/>
      <c r="CL711" s="9"/>
      <c r="CM711" s="9"/>
    </row>
    <row r="712" spans="1:91" s="4" customFormat="1" x14ac:dyDescent="0.25">
      <c r="A712" s="28">
        <f>COUNTIF($B$6:B712,B712)</f>
        <v>3</v>
      </c>
      <c r="B712" s="24" t="s">
        <v>32</v>
      </c>
      <c r="C712" s="11">
        <v>-1405796</v>
      </c>
      <c r="D712" s="11"/>
      <c r="E712" s="11"/>
      <c r="F712" s="11"/>
      <c r="G712" s="11"/>
      <c r="H712" s="9"/>
      <c r="I712" s="11"/>
      <c r="J712" s="11"/>
      <c r="K712" s="11"/>
      <c r="L712" s="9"/>
      <c r="M712" s="11"/>
      <c r="N712" s="11"/>
      <c r="O712" s="11"/>
      <c r="P712" s="9"/>
      <c r="Q712" s="11"/>
      <c r="R712" s="11"/>
      <c r="S712" s="11"/>
      <c r="T712" s="11"/>
      <c r="U712" s="11"/>
      <c r="V712" s="11"/>
      <c r="W712" s="9"/>
      <c r="X712" s="11"/>
      <c r="Y712" s="11"/>
      <c r="Z712" s="9"/>
      <c r="AA712" s="11"/>
      <c r="AB712" s="11"/>
      <c r="AC712" s="9"/>
      <c r="AD712" s="9"/>
      <c r="AE712" s="9"/>
      <c r="AF712" s="11"/>
      <c r="AG712" s="11"/>
      <c r="AH712" s="11"/>
      <c r="AI712" s="11"/>
      <c r="AJ712" s="11"/>
      <c r="AK712" s="11"/>
      <c r="AL712" s="11"/>
      <c r="AM712" s="11"/>
      <c r="AN712" s="11"/>
      <c r="AO712" s="9"/>
      <c r="AP712" s="11"/>
      <c r="AQ712" s="11"/>
      <c r="AR712" s="11"/>
      <c r="AS712" s="11"/>
      <c r="AT712" s="11"/>
      <c r="AU712" s="11"/>
      <c r="AV712" s="11"/>
      <c r="AW712" s="11"/>
      <c r="AX712" s="11"/>
      <c r="AY712" s="11"/>
      <c r="AZ712" s="11"/>
      <c r="BA712" s="11"/>
      <c r="BB712" s="11"/>
      <c r="BC712" s="11"/>
      <c r="BD712" s="9"/>
      <c r="BE712" s="9"/>
      <c r="BF712" s="11"/>
      <c r="BG712" s="11"/>
      <c r="BH712" s="9"/>
      <c r="BI712" s="11"/>
      <c r="BJ712" s="11"/>
      <c r="BK712" s="11"/>
      <c r="BL712" s="11"/>
      <c r="BM712" s="9"/>
      <c r="BN712" s="9"/>
      <c r="BO712" s="11"/>
      <c r="BP712" s="9"/>
      <c r="BQ712" s="11"/>
      <c r="BR712" s="9"/>
      <c r="BS712" s="11"/>
      <c r="BT712" s="9"/>
      <c r="BU712" s="11"/>
      <c r="BV712" s="11"/>
      <c r="BW712" s="11"/>
      <c r="BX712" s="11"/>
      <c r="BY712" s="9"/>
      <c r="BZ712" s="9"/>
      <c r="CA712" s="9"/>
      <c r="CB712" s="11"/>
      <c r="CC712" s="11"/>
      <c r="CD712" s="11"/>
      <c r="CE712" s="9"/>
      <c r="CF712" s="11"/>
      <c r="CG712" s="11"/>
      <c r="CH712" s="11"/>
      <c r="CI712" s="11"/>
      <c r="CJ712" s="11"/>
      <c r="CK712" s="11"/>
      <c r="CL712" s="9"/>
      <c r="CM712" s="9"/>
    </row>
    <row r="713" spans="1:91" s="4" customFormat="1" x14ac:dyDescent="0.25">
      <c r="A713" s="28">
        <f>COUNTIF($B$6:B713,B713)</f>
        <v>2</v>
      </c>
      <c r="B713" s="24" t="s">
        <v>555</v>
      </c>
      <c r="C713" s="9">
        <v>0</v>
      </c>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row>
    <row r="714" spans="1:91" s="4" customFormat="1" x14ac:dyDescent="0.25">
      <c r="A714" s="28">
        <f>COUNTIF($B$6:B714,B714)</f>
        <v>1</v>
      </c>
      <c r="B714" s="25" t="s">
        <v>569</v>
      </c>
      <c r="C714" s="13">
        <v>-25028557</v>
      </c>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4"/>
      <c r="CM714" s="14"/>
    </row>
    <row r="715" spans="1:91" s="4" customFormat="1" x14ac:dyDescent="0.25">
      <c r="A715" s="28">
        <f>COUNTIF($B$6:B715,B715)</f>
        <v>1</v>
      </c>
      <c r="B715" s="24" t="s">
        <v>570</v>
      </c>
      <c r="C715" s="11">
        <v>-2538177</v>
      </c>
      <c r="D715" s="11"/>
      <c r="E715" s="11"/>
      <c r="F715" s="11"/>
      <c r="G715" s="11"/>
      <c r="H715" s="11"/>
      <c r="I715" s="9"/>
      <c r="J715" s="9"/>
      <c r="K715" s="11"/>
      <c r="L715" s="9"/>
      <c r="M715" s="11"/>
      <c r="N715" s="11"/>
      <c r="O715" s="9"/>
      <c r="P715" s="11"/>
      <c r="Q715" s="9"/>
      <c r="R715" s="11"/>
      <c r="S715" s="9"/>
      <c r="T715" s="11"/>
      <c r="U715" s="9"/>
      <c r="V715" s="9"/>
      <c r="W715" s="9"/>
      <c r="X715" s="9"/>
      <c r="Y715" s="11"/>
      <c r="Z715" s="11"/>
      <c r="AA715" s="11"/>
      <c r="AB715" s="11"/>
      <c r="AC715" s="9"/>
      <c r="AD715" s="11"/>
      <c r="AE715" s="11"/>
      <c r="AF715" s="11"/>
      <c r="AG715" s="9"/>
      <c r="AH715" s="9"/>
      <c r="AI715" s="9"/>
      <c r="AJ715" s="9"/>
      <c r="AK715" s="9"/>
      <c r="AL715" s="9"/>
      <c r="AM715" s="11"/>
      <c r="AN715" s="11"/>
      <c r="AO715" s="11"/>
      <c r="AP715" s="11"/>
      <c r="AQ715" s="9"/>
      <c r="AR715" s="9"/>
      <c r="AS715" s="9"/>
      <c r="AT715" s="11"/>
      <c r="AU715" s="11"/>
      <c r="AV715" s="9"/>
      <c r="AW715" s="11"/>
      <c r="AX715" s="11"/>
      <c r="AY715" s="9"/>
      <c r="AZ715" s="11"/>
      <c r="BA715" s="9"/>
      <c r="BB715" s="9"/>
      <c r="BC715" s="11"/>
      <c r="BD715" s="9"/>
      <c r="BE715" s="9"/>
      <c r="BF715" s="9"/>
      <c r="BG715" s="9"/>
      <c r="BH715" s="11"/>
      <c r="BI715" s="11"/>
      <c r="BJ715" s="11"/>
      <c r="BK715" s="9"/>
      <c r="BL715" s="11"/>
      <c r="BM715" s="11"/>
      <c r="BN715" s="11"/>
      <c r="BO715" s="11"/>
      <c r="BP715" s="11"/>
      <c r="BQ715" s="11"/>
      <c r="BR715" s="9"/>
      <c r="BS715" s="11"/>
      <c r="BT715" s="11"/>
      <c r="BU715" s="11"/>
      <c r="BV715" s="9"/>
      <c r="BW715" s="11"/>
      <c r="BX715" s="9"/>
      <c r="BY715" s="9"/>
      <c r="BZ715" s="11"/>
      <c r="CA715" s="9"/>
      <c r="CB715" s="11"/>
      <c r="CC715" s="9"/>
      <c r="CD715" s="11"/>
      <c r="CE715" s="9"/>
      <c r="CF715" s="11"/>
      <c r="CG715" s="11"/>
      <c r="CH715" s="11"/>
      <c r="CI715" s="9"/>
      <c r="CJ715" s="11"/>
      <c r="CK715" s="11"/>
      <c r="CL715" s="9"/>
      <c r="CM715" s="9"/>
    </row>
    <row r="716" spans="1:91" s="4" customFormat="1" x14ac:dyDescent="0.25">
      <c r="A716" s="28">
        <f>COUNTIF($B$6:B716,B716)</f>
        <v>1</v>
      </c>
      <c r="B716" s="24" t="s">
        <v>571</v>
      </c>
      <c r="C716" s="9">
        <v>0</v>
      </c>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row>
    <row r="717" spans="1:91" s="4" customFormat="1" x14ac:dyDescent="0.25">
      <c r="A717" s="28">
        <f>COUNTIF($B$6:B717,B717)</f>
        <v>1</v>
      </c>
      <c r="B717" s="24" t="s">
        <v>572</v>
      </c>
      <c r="C717" s="10">
        <v>140933</v>
      </c>
      <c r="D717" s="10"/>
      <c r="E717" s="10"/>
      <c r="F717" s="10"/>
      <c r="G717" s="10"/>
      <c r="H717" s="10"/>
      <c r="I717" s="10"/>
      <c r="J717" s="9"/>
      <c r="K717" s="10"/>
      <c r="L717" s="9"/>
      <c r="M717" s="10"/>
      <c r="N717" s="10"/>
      <c r="O717" s="10"/>
      <c r="P717" s="10"/>
      <c r="Q717" s="10"/>
      <c r="R717" s="10"/>
      <c r="S717" s="10"/>
      <c r="T717" s="10"/>
      <c r="U717" s="10"/>
      <c r="V717" s="10"/>
      <c r="W717" s="9"/>
      <c r="X717" s="10"/>
      <c r="Y717" s="10"/>
      <c r="Z717" s="10"/>
      <c r="AA717" s="10"/>
      <c r="AB717" s="10"/>
      <c r="AC717" s="10"/>
      <c r="AD717" s="10"/>
      <c r="AE717" s="10"/>
      <c r="AF717" s="10"/>
      <c r="AG717" s="10"/>
      <c r="AH717" s="9"/>
      <c r="AI717" s="9"/>
      <c r="AJ717" s="9"/>
      <c r="AK717" s="9"/>
      <c r="AL717" s="10"/>
      <c r="AM717" s="9"/>
      <c r="AN717" s="10"/>
      <c r="AO717" s="10"/>
      <c r="AP717" s="10"/>
      <c r="AQ717" s="10"/>
      <c r="AR717" s="10"/>
      <c r="AS717" s="10"/>
      <c r="AT717" s="10"/>
      <c r="AU717" s="10"/>
      <c r="AV717" s="10"/>
      <c r="AW717" s="10"/>
      <c r="AX717" s="10"/>
      <c r="AY717" s="9"/>
      <c r="AZ717" s="10"/>
      <c r="BA717" s="10"/>
      <c r="BB717" s="10"/>
      <c r="BC717" s="10"/>
      <c r="BD717" s="10"/>
      <c r="BE717" s="10"/>
      <c r="BF717" s="10"/>
      <c r="BG717" s="10"/>
      <c r="BH717" s="10"/>
      <c r="BI717" s="10"/>
      <c r="BJ717" s="10"/>
      <c r="BK717" s="10"/>
      <c r="BL717" s="10"/>
      <c r="BM717" s="10"/>
      <c r="BN717" s="10"/>
      <c r="BO717" s="10"/>
      <c r="BP717" s="10"/>
      <c r="BQ717" s="10"/>
      <c r="BR717" s="10"/>
      <c r="BS717" s="10"/>
      <c r="BT717" s="10"/>
      <c r="BU717" s="10"/>
      <c r="BV717" s="9"/>
      <c r="BW717" s="9"/>
      <c r="BX717" s="10"/>
      <c r="BY717" s="10"/>
      <c r="BZ717" s="10"/>
      <c r="CA717" s="10"/>
      <c r="CB717" s="10"/>
      <c r="CC717" s="10"/>
      <c r="CD717" s="10"/>
      <c r="CE717" s="9"/>
      <c r="CF717" s="10"/>
      <c r="CG717" s="10"/>
      <c r="CH717" s="10"/>
      <c r="CI717" s="10"/>
      <c r="CJ717" s="10"/>
      <c r="CK717" s="10"/>
      <c r="CL717" s="9"/>
      <c r="CM717" s="9"/>
    </row>
    <row r="718" spans="1:91" s="4" customFormat="1" x14ac:dyDescent="0.25">
      <c r="A718" s="28">
        <f>COUNTIF($B$6:B718,B718)</f>
        <v>0</v>
      </c>
      <c r="B718" s="24"/>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row>
    <row r="719" spans="1:91" s="4" customFormat="1" x14ac:dyDescent="0.25">
      <c r="A719" s="28">
        <f>COUNTIF($B$6:B719,B719)</f>
        <v>0</v>
      </c>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row>
    <row r="720" spans="1:91" s="4" customFormat="1" ht="23.25" x14ac:dyDescent="0.25">
      <c r="A720" s="28">
        <f>COUNTIF($B$6:B720,B720)</f>
        <v>1</v>
      </c>
      <c r="B720" s="2" t="s">
        <v>573</v>
      </c>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row>
    <row r="721" spans="1:91" s="4" customFormat="1" x14ac:dyDescent="0.25">
      <c r="A721" s="28">
        <f>COUNTIF($B$6:B721,B721)</f>
        <v>0</v>
      </c>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row>
    <row r="722" spans="1:91" s="4" customFormat="1" x14ac:dyDescent="0.25">
      <c r="A722" s="28">
        <f>COUNTIF($B$6:B722,B722)</f>
        <v>9</v>
      </c>
      <c r="B722" s="24" t="s">
        <v>96</v>
      </c>
      <c r="C722" s="7" t="s">
        <v>97</v>
      </c>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row>
    <row r="723" spans="1:91" s="4" customFormat="1" x14ac:dyDescent="0.25">
      <c r="A723" s="28">
        <f>COUNTIF($B$6:B723,B723)</f>
        <v>9</v>
      </c>
      <c r="B723" s="24" t="s">
        <v>0</v>
      </c>
      <c r="C723" s="8">
        <v>2013</v>
      </c>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row>
    <row r="724" spans="1:91" s="4" customFormat="1" x14ac:dyDescent="0.25">
      <c r="A724" s="28">
        <f>COUNTIF($B$6:B724,B724)</f>
        <v>1</v>
      </c>
      <c r="B724" s="24" t="s">
        <v>574</v>
      </c>
      <c r="C724" s="10">
        <v>1967</v>
      </c>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9"/>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c r="BZ724" s="10"/>
      <c r="CA724" s="10"/>
      <c r="CB724" s="10"/>
      <c r="CC724" s="10"/>
      <c r="CD724" s="10"/>
      <c r="CE724" s="10"/>
      <c r="CF724" s="10"/>
      <c r="CG724" s="10"/>
      <c r="CH724" s="10"/>
      <c r="CI724" s="10"/>
      <c r="CJ724" s="10"/>
      <c r="CK724" s="10"/>
      <c r="CL724" s="9"/>
      <c r="CM724" s="9"/>
    </row>
    <row r="725" spans="1:91" s="4" customFormat="1" x14ac:dyDescent="0.25">
      <c r="A725" s="28">
        <f>COUNTIF($B$6:B725,B725)</f>
        <v>1</v>
      </c>
      <c r="B725" s="24" t="s">
        <v>575</v>
      </c>
      <c r="C725" s="10">
        <v>31294868</v>
      </c>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c r="CA725" s="10"/>
      <c r="CB725" s="10"/>
      <c r="CC725" s="10"/>
      <c r="CD725" s="10"/>
      <c r="CE725" s="10"/>
      <c r="CF725" s="10"/>
      <c r="CG725" s="10"/>
      <c r="CH725" s="10"/>
      <c r="CI725" s="10"/>
      <c r="CJ725" s="10"/>
      <c r="CK725" s="10"/>
      <c r="CL725" s="9"/>
      <c r="CM725" s="9"/>
    </row>
    <row r="726" spans="1:91" s="4" customFormat="1" x14ac:dyDescent="0.25">
      <c r="A726" s="28">
        <f>COUNTIF($B$6:B726,B726)</f>
        <v>1</v>
      </c>
      <c r="B726" s="24" t="s">
        <v>576</v>
      </c>
      <c r="C726" s="9">
        <v>51</v>
      </c>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row>
    <row r="727" spans="1:91" s="4" customFormat="1" x14ac:dyDescent="0.25">
      <c r="A727" s="28">
        <f>COUNTIF($B$6:B727,B727)</f>
        <v>1</v>
      </c>
      <c r="B727" s="24" t="s">
        <v>577</v>
      </c>
      <c r="C727" s="9">
        <v>0</v>
      </c>
      <c r="D727" s="12"/>
      <c r="E727" s="9"/>
      <c r="F727" s="9"/>
      <c r="G727" s="12"/>
      <c r="H727" s="9"/>
      <c r="I727" s="9"/>
      <c r="J727" s="9"/>
      <c r="K727" s="9"/>
      <c r="L727" s="12"/>
      <c r="M727" s="12"/>
      <c r="N727" s="9"/>
      <c r="O727" s="9"/>
      <c r="P727" s="12"/>
      <c r="Q727" s="12"/>
      <c r="R727" s="9"/>
      <c r="S727" s="9"/>
      <c r="T727" s="9"/>
      <c r="U727" s="9"/>
      <c r="V727" s="9"/>
      <c r="W727" s="9"/>
      <c r="X727" s="9"/>
      <c r="Y727" s="9"/>
      <c r="Z727" s="9"/>
      <c r="AA727" s="12"/>
      <c r="AB727" s="9"/>
      <c r="AC727" s="12"/>
      <c r="AD727" s="9"/>
      <c r="AE727" s="9"/>
      <c r="AF727" s="9"/>
      <c r="AG727" s="12"/>
      <c r="AH727" s="12"/>
      <c r="AI727" s="12"/>
      <c r="AJ727" s="9"/>
      <c r="AK727" s="9"/>
      <c r="AL727" s="9"/>
      <c r="AM727" s="9"/>
      <c r="AN727" s="12"/>
      <c r="AO727" s="9"/>
      <c r="AP727" s="12"/>
      <c r="AQ727" s="9"/>
      <c r="AR727" s="12"/>
      <c r="AS727" s="9"/>
      <c r="AT727" s="12"/>
      <c r="AU727" s="9"/>
      <c r="AV727" s="12"/>
      <c r="AW727" s="12"/>
      <c r="AX727" s="9"/>
      <c r="AY727" s="9"/>
      <c r="AZ727" s="9"/>
      <c r="BA727" s="9"/>
      <c r="BB727" s="12"/>
      <c r="BC727" s="9"/>
      <c r="BD727" s="9"/>
      <c r="BE727" s="9"/>
      <c r="BF727" s="12"/>
      <c r="BG727" s="9"/>
      <c r="BH727" s="9"/>
      <c r="BI727" s="12"/>
      <c r="BJ727" s="12"/>
      <c r="BK727" s="9"/>
      <c r="BL727" s="9"/>
      <c r="BM727" s="9"/>
      <c r="BN727" s="9"/>
      <c r="BO727" s="9"/>
      <c r="BP727" s="9"/>
      <c r="BQ727" s="12"/>
      <c r="BR727" s="12"/>
      <c r="BS727" s="12"/>
      <c r="BT727" s="9"/>
      <c r="BU727" s="12"/>
      <c r="BV727" s="12"/>
      <c r="BW727" s="9"/>
      <c r="BX727" s="9"/>
      <c r="BY727" s="9"/>
      <c r="BZ727" s="9"/>
      <c r="CA727" s="12"/>
      <c r="CB727" s="12"/>
      <c r="CC727" s="12"/>
      <c r="CD727" s="12"/>
      <c r="CE727" s="12"/>
      <c r="CF727" s="12"/>
      <c r="CG727" s="12"/>
      <c r="CH727" s="9"/>
      <c r="CI727" s="12"/>
      <c r="CJ727" s="9"/>
      <c r="CK727" s="9"/>
      <c r="CL727" s="9"/>
      <c r="CM727" s="9"/>
    </row>
    <row r="728" spans="1:91" s="4" customFormat="1" x14ac:dyDescent="0.25">
      <c r="A728" s="28">
        <f>COUNTIF($B$6:B728,B728)</f>
        <v>1</v>
      </c>
      <c r="B728" s="24" t="s">
        <v>578</v>
      </c>
      <c r="C728" s="9">
        <v>49</v>
      </c>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c r="CM728" s="9"/>
    </row>
    <row r="729" spans="1:91" s="4" customFormat="1" x14ac:dyDescent="0.25">
      <c r="A729" s="28">
        <f>COUNTIF($B$6:B729,B729)</f>
        <v>1</v>
      </c>
      <c r="B729" s="24" t="s">
        <v>579</v>
      </c>
      <c r="C729" s="9">
        <v>1</v>
      </c>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c r="CM729" s="9"/>
    </row>
    <row r="730" spans="1:91" s="4" customFormat="1" x14ac:dyDescent="0.25">
      <c r="A730" s="28">
        <f>COUNTIF($B$6:B730,B730)</f>
        <v>1</v>
      </c>
      <c r="B730" s="24" t="s">
        <v>580</v>
      </c>
      <c r="C730" s="9">
        <v>1</v>
      </c>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c r="CM730" s="9"/>
    </row>
    <row r="731" spans="1:91" s="4" customFormat="1" x14ac:dyDescent="0.25">
      <c r="A731" s="28">
        <f>COUNTIF($B$6:B731,B731)</f>
        <v>1</v>
      </c>
      <c r="B731" s="24" t="s">
        <v>581</v>
      </c>
      <c r="C731" s="9">
        <v>5</v>
      </c>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c r="CM731" s="9"/>
    </row>
    <row r="732" spans="1:91" s="4" customFormat="1" x14ac:dyDescent="0.25">
      <c r="A732" s="28">
        <f>COUNTIF($B$6:B732,B732)</f>
        <v>1</v>
      </c>
      <c r="B732" s="24" t="s">
        <v>582</v>
      </c>
      <c r="C732" s="9">
        <v>0</v>
      </c>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c r="CM732" s="9"/>
    </row>
    <row r="733" spans="1:91" s="4" customFormat="1" x14ac:dyDescent="0.25">
      <c r="A733" s="28">
        <f>COUNTIF($B$6:B733,B733)</f>
        <v>1</v>
      </c>
      <c r="B733" s="24" t="s">
        <v>583</v>
      </c>
      <c r="C733" s="9">
        <v>5</v>
      </c>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c r="CM733" s="9"/>
    </row>
    <row r="734" spans="1:91" s="4" customFormat="1" x14ac:dyDescent="0.25">
      <c r="A734" s="28">
        <f>COUNTIF($B$6:B734,B734)</f>
        <v>1</v>
      </c>
      <c r="B734" s="24" t="s">
        <v>584</v>
      </c>
      <c r="C734" s="9">
        <v>3</v>
      </c>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row>
    <row r="735" spans="1:91" s="4" customFormat="1" x14ac:dyDescent="0.25">
      <c r="A735" s="28">
        <f>COUNTIF($B$6:B735,B735)</f>
        <v>0</v>
      </c>
      <c r="B735" s="24"/>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c r="CM735" s="9"/>
    </row>
    <row r="736" spans="1:91" s="4" customFormat="1" x14ac:dyDescent="0.25">
      <c r="A736" s="28">
        <f>COUNTIF($B$6:B736,B736)</f>
        <v>1</v>
      </c>
      <c r="B736" s="24" t="s">
        <v>585</v>
      </c>
      <c r="C736" s="9">
        <v>0</v>
      </c>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c r="CM736" s="9"/>
    </row>
    <row r="737" spans="1:91" s="4" customFormat="1" x14ac:dyDescent="0.25">
      <c r="A737" s="28">
        <f>COUNTIF($B$6:B737,B737)</f>
        <v>1</v>
      </c>
      <c r="B737" s="24" t="s">
        <v>586</v>
      </c>
      <c r="C737" s="9">
        <v>0</v>
      </c>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c r="CM737" s="9"/>
    </row>
    <row r="738" spans="1:91" s="4" customFormat="1" x14ac:dyDescent="0.25">
      <c r="A738" s="28">
        <f>COUNTIF($B$6:B738,B738)</f>
        <v>0</v>
      </c>
      <c r="B738" s="24"/>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c r="CM738" s="9"/>
    </row>
    <row r="739" spans="1:91" s="4" customFormat="1" x14ac:dyDescent="0.25">
      <c r="A739" s="28">
        <f>COUNTIF($B$6:B739,B739)</f>
        <v>1</v>
      </c>
      <c r="B739" s="24" t="s">
        <v>587</v>
      </c>
      <c r="C739" s="9">
        <v>0</v>
      </c>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row>
    <row r="740" spans="1:91" s="4" customFormat="1" x14ac:dyDescent="0.25">
      <c r="A740" s="28">
        <f>COUNTIF($B$6:B740,B740)</f>
        <v>1</v>
      </c>
      <c r="B740" s="24" t="s">
        <v>588</v>
      </c>
      <c r="C740" s="9">
        <v>500</v>
      </c>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row>
    <row r="741" spans="1:91" s="4" customFormat="1" x14ac:dyDescent="0.25">
      <c r="A741" s="28">
        <f>COUNTIF($B$6:B741,B741)</f>
        <v>1</v>
      </c>
      <c r="B741" s="24" t="s">
        <v>589</v>
      </c>
      <c r="C741" s="9">
        <v>333</v>
      </c>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row>
    <row r="742" spans="1:91" s="4" customFormat="1" x14ac:dyDescent="0.25">
      <c r="A742" s="28">
        <f>COUNTIF($B$6:B742,B742)</f>
        <v>1</v>
      </c>
      <c r="B742" s="24" t="s">
        <v>590</v>
      </c>
      <c r="C742" s="9">
        <v>0</v>
      </c>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row>
    <row r="743" spans="1:91" s="4" customFormat="1" x14ac:dyDescent="0.25">
      <c r="A743" s="28">
        <f>COUNTIF($B$6:B743,B743)</f>
        <v>1</v>
      </c>
      <c r="B743" s="24" t="s">
        <v>591</v>
      </c>
      <c r="C743" s="10">
        <v>113509</v>
      </c>
      <c r="D743" s="9"/>
      <c r="E743" s="9"/>
      <c r="F743" s="10"/>
      <c r="G743" s="9"/>
      <c r="H743" s="10"/>
      <c r="I743" s="9"/>
      <c r="J743" s="9"/>
      <c r="K743" s="9"/>
      <c r="L743" s="9"/>
      <c r="M743" s="10"/>
      <c r="N743" s="9"/>
      <c r="O743" s="9"/>
      <c r="P743" s="10"/>
      <c r="Q743" s="9"/>
      <c r="R743" s="10"/>
      <c r="S743" s="10"/>
      <c r="T743" s="10"/>
      <c r="U743" s="9"/>
      <c r="V743" s="9"/>
      <c r="W743" s="9"/>
      <c r="X743" s="10"/>
      <c r="Y743" s="9"/>
      <c r="Z743" s="10"/>
      <c r="AA743" s="10"/>
      <c r="AB743" s="10"/>
      <c r="AC743" s="10"/>
      <c r="AD743" s="10"/>
      <c r="AE743" s="9"/>
      <c r="AF743" s="10"/>
      <c r="AG743" s="10"/>
      <c r="AH743" s="9"/>
      <c r="AI743" s="9"/>
      <c r="AJ743" s="9"/>
      <c r="AK743" s="9"/>
      <c r="AL743" s="9"/>
      <c r="AM743" s="9"/>
      <c r="AN743" s="9"/>
      <c r="AO743" s="9"/>
      <c r="AP743" s="10"/>
      <c r="AQ743" s="10"/>
      <c r="AR743" s="10"/>
      <c r="AS743" s="9"/>
      <c r="AT743" s="9"/>
      <c r="AU743" s="10"/>
      <c r="AV743" s="9"/>
      <c r="AW743" s="9"/>
      <c r="AX743" s="10"/>
      <c r="AY743" s="10"/>
      <c r="AZ743" s="9"/>
      <c r="BA743" s="9"/>
      <c r="BB743" s="9"/>
      <c r="BC743" s="10"/>
      <c r="BD743" s="10"/>
      <c r="BE743" s="9"/>
      <c r="BF743" s="10"/>
      <c r="BG743" s="9"/>
      <c r="BH743" s="10"/>
      <c r="BI743" s="10"/>
      <c r="BJ743" s="9"/>
      <c r="BK743" s="9"/>
      <c r="BL743" s="10"/>
      <c r="BM743" s="10"/>
      <c r="BN743" s="10"/>
      <c r="BO743" s="9"/>
      <c r="BP743" s="10"/>
      <c r="BQ743" s="9"/>
      <c r="BR743" s="9"/>
      <c r="BS743" s="10"/>
      <c r="BT743" s="10"/>
      <c r="BU743" s="10"/>
      <c r="BV743" s="9"/>
      <c r="BW743" s="9"/>
      <c r="BX743" s="9"/>
      <c r="BY743" s="9"/>
      <c r="BZ743" s="10"/>
      <c r="CA743" s="9"/>
      <c r="CB743" s="9"/>
      <c r="CC743" s="10"/>
      <c r="CD743" s="9"/>
      <c r="CE743" s="9"/>
      <c r="CF743" s="9"/>
      <c r="CG743" s="10"/>
      <c r="CH743" s="9"/>
      <c r="CI743" s="10"/>
      <c r="CJ743" s="9"/>
      <c r="CK743" s="10"/>
      <c r="CL743" s="9"/>
      <c r="CM743" s="9"/>
    </row>
    <row r="744" spans="1:91" s="4" customFormat="1" x14ac:dyDescent="0.25">
      <c r="A744" s="28">
        <f>COUNTIF($B$6:B744,B744)</f>
        <v>1</v>
      </c>
      <c r="B744" s="24" t="s">
        <v>592</v>
      </c>
      <c r="C744" s="10">
        <v>176598</v>
      </c>
      <c r="D744" s="10"/>
      <c r="E744" s="10"/>
      <c r="F744" s="10"/>
      <c r="G744" s="9"/>
      <c r="H744" s="10"/>
      <c r="I744" s="10"/>
      <c r="J744" s="10"/>
      <c r="K744" s="10"/>
      <c r="L744" s="9"/>
      <c r="M744" s="9"/>
      <c r="N744" s="10"/>
      <c r="O744" s="10"/>
      <c r="P744" s="10"/>
      <c r="Q744" s="9"/>
      <c r="R744" s="10"/>
      <c r="S744" s="10"/>
      <c r="T744" s="10"/>
      <c r="U744" s="10"/>
      <c r="V744" s="10"/>
      <c r="W744" s="9"/>
      <c r="X744" s="10"/>
      <c r="Y744" s="10"/>
      <c r="Z744" s="9"/>
      <c r="AA744" s="10"/>
      <c r="AB744" s="10"/>
      <c r="AC744" s="9"/>
      <c r="AD744" s="9"/>
      <c r="AE744" s="10"/>
      <c r="AF744" s="10"/>
      <c r="AG744" s="9"/>
      <c r="AH744" s="9"/>
      <c r="AI744" s="9"/>
      <c r="AJ744" s="9"/>
      <c r="AK744" s="9"/>
      <c r="AL744" s="10"/>
      <c r="AM744" s="9"/>
      <c r="AN744" s="9"/>
      <c r="AO744" s="9"/>
      <c r="AP744" s="10"/>
      <c r="AQ744" s="10"/>
      <c r="AR744" s="9"/>
      <c r="AS744" s="9"/>
      <c r="AT744" s="9"/>
      <c r="AU744" s="10"/>
      <c r="AV744" s="9"/>
      <c r="AW744" s="10"/>
      <c r="AX744" s="10"/>
      <c r="AY744" s="10"/>
      <c r="AZ744" s="10"/>
      <c r="BA744" s="10"/>
      <c r="BB744" s="9"/>
      <c r="BC744" s="10"/>
      <c r="BD744" s="10"/>
      <c r="BE744" s="10"/>
      <c r="BF744" s="10"/>
      <c r="BG744" s="9"/>
      <c r="BH744" s="10"/>
      <c r="BI744" s="10"/>
      <c r="BJ744" s="10"/>
      <c r="BK744" s="9"/>
      <c r="BL744" s="10"/>
      <c r="BM744" s="10"/>
      <c r="BN744" s="10"/>
      <c r="BO744" s="10"/>
      <c r="BP744" s="10"/>
      <c r="BQ744" s="9"/>
      <c r="BR744" s="10"/>
      <c r="BS744" s="10"/>
      <c r="BT744" s="10"/>
      <c r="BU744" s="10"/>
      <c r="BV744" s="9"/>
      <c r="BW744" s="9"/>
      <c r="BX744" s="10"/>
      <c r="BY744" s="10"/>
      <c r="BZ744" s="10"/>
      <c r="CA744" s="9"/>
      <c r="CB744" s="9"/>
      <c r="CC744" s="10"/>
      <c r="CD744" s="10"/>
      <c r="CE744" s="9"/>
      <c r="CF744" s="10"/>
      <c r="CG744" s="10"/>
      <c r="CH744" s="10"/>
      <c r="CI744" s="10"/>
      <c r="CJ744" s="10"/>
      <c r="CK744" s="10"/>
      <c r="CL744" s="9"/>
      <c r="CM744" s="9"/>
    </row>
    <row r="745" spans="1:91" s="4" customFormat="1" x14ac:dyDescent="0.25">
      <c r="A745" s="28">
        <f>COUNTIF($B$6:B745,B745)</f>
        <v>1</v>
      </c>
      <c r="B745" s="24" t="s">
        <v>593</v>
      </c>
      <c r="C745" s="10">
        <v>381316</v>
      </c>
      <c r="D745" s="10"/>
      <c r="E745" s="10"/>
      <c r="F745" s="10"/>
      <c r="G745" s="10"/>
      <c r="H745" s="10"/>
      <c r="I745" s="10"/>
      <c r="J745" s="10"/>
      <c r="K745" s="10"/>
      <c r="L745" s="10"/>
      <c r="M745" s="10"/>
      <c r="N745" s="10"/>
      <c r="O745" s="10"/>
      <c r="P745" s="10"/>
      <c r="Q745" s="10"/>
      <c r="R745" s="10"/>
      <c r="S745" s="10"/>
      <c r="T745" s="10"/>
      <c r="U745" s="10"/>
      <c r="V745" s="10"/>
      <c r="W745" s="9"/>
      <c r="X745" s="10"/>
      <c r="Y745" s="10"/>
      <c r="Z745" s="10"/>
      <c r="AA745" s="10"/>
      <c r="AB745" s="10"/>
      <c r="AC745" s="10"/>
      <c r="AD745" s="10"/>
      <c r="AE745" s="10"/>
      <c r="AF745" s="10"/>
      <c r="AG745" s="10"/>
      <c r="AH745" s="10"/>
      <c r="AI745" s="10"/>
      <c r="AJ745" s="10"/>
      <c r="AK745" s="10"/>
      <c r="AL745" s="10"/>
      <c r="AM745" s="9"/>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c r="BZ745" s="10"/>
      <c r="CA745" s="10"/>
      <c r="CB745" s="10"/>
      <c r="CC745" s="10"/>
      <c r="CD745" s="10"/>
      <c r="CE745" s="10"/>
      <c r="CF745" s="10"/>
      <c r="CG745" s="10"/>
      <c r="CH745" s="10"/>
      <c r="CI745" s="10"/>
      <c r="CJ745" s="10"/>
      <c r="CK745" s="10"/>
      <c r="CL745" s="9"/>
      <c r="CM745" s="9"/>
    </row>
    <row r="746" spans="1:91" s="4" customFormat="1" x14ac:dyDescent="0.25">
      <c r="A746" s="28">
        <f>COUNTIF($B$6:B746,B746)</f>
        <v>1</v>
      </c>
      <c r="B746" s="24" t="s">
        <v>594</v>
      </c>
      <c r="C746" s="10">
        <v>2248</v>
      </c>
      <c r="D746" s="10"/>
      <c r="E746" s="10"/>
      <c r="F746" s="12"/>
      <c r="G746" s="10"/>
      <c r="H746" s="10"/>
      <c r="I746" s="10"/>
      <c r="J746" s="10"/>
      <c r="K746" s="10"/>
      <c r="L746" s="10"/>
      <c r="M746" s="9"/>
      <c r="N746" s="10"/>
      <c r="O746" s="10"/>
      <c r="P746" s="9"/>
      <c r="Q746" s="9"/>
      <c r="R746" s="9"/>
      <c r="S746" s="10"/>
      <c r="T746" s="12"/>
      <c r="U746" s="10"/>
      <c r="V746" s="10"/>
      <c r="W746" s="9"/>
      <c r="X746" s="10"/>
      <c r="Y746" s="10"/>
      <c r="Z746" s="10"/>
      <c r="AA746" s="10"/>
      <c r="AB746" s="9"/>
      <c r="AC746" s="10"/>
      <c r="AD746" s="10"/>
      <c r="AE746" s="10"/>
      <c r="AF746" s="10"/>
      <c r="AG746" s="10"/>
      <c r="AH746" s="10"/>
      <c r="AI746" s="10"/>
      <c r="AJ746" s="10"/>
      <c r="AK746" s="10"/>
      <c r="AL746" s="10"/>
      <c r="AM746" s="9"/>
      <c r="AN746" s="10"/>
      <c r="AO746" s="10"/>
      <c r="AP746" s="10"/>
      <c r="AQ746" s="9"/>
      <c r="AR746" s="12"/>
      <c r="AS746" s="10"/>
      <c r="AT746" s="10"/>
      <c r="AU746" s="10"/>
      <c r="AV746" s="10"/>
      <c r="AW746" s="10"/>
      <c r="AX746" s="10"/>
      <c r="AY746" s="9"/>
      <c r="AZ746" s="10"/>
      <c r="BA746" s="10"/>
      <c r="BB746" s="10"/>
      <c r="BC746" s="10"/>
      <c r="BD746" s="10"/>
      <c r="BE746" s="9"/>
      <c r="BF746" s="10"/>
      <c r="BG746" s="10"/>
      <c r="BH746" s="10"/>
      <c r="BI746" s="10"/>
      <c r="BJ746" s="10"/>
      <c r="BK746" s="10"/>
      <c r="BL746" s="9"/>
      <c r="BM746" s="10"/>
      <c r="BN746" s="10"/>
      <c r="BO746" s="10"/>
      <c r="BP746" s="10"/>
      <c r="BQ746" s="10"/>
      <c r="BR746" s="10"/>
      <c r="BS746" s="10"/>
      <c r="BT746" s="10"/>
      <c r="BU746" s="10"/>
      <c r="BV746" s="10"/>
      <c r="BW746" s="10"/>
      <c r="BX746" s="10"/>
      <c r="BY746" s="10"/>
      <c r="BZ746" s="10"/>
      <c r="CA746" s="9"/>
      <c r="CB746" s="10"/>
      <c r="CC746" s="10"/>
      <c r="CD746" s="10"/>
      <c r="CE746" s="10"/>
      <c r="CF746" s="10"/>
      <c r="CG746" s="10"/>
      <c r="CH746" s="10"/>
      <c r="CI746" s="9"/>
      <c r="CJ746" s="10"/>
      <c r="CK746" s="10"/>
      <c r="CL746" s="9"/>
      <c r="CM746" s="9"/>
    </row>
    <row r="747" spans="1:91" s="4" customFormat="1" x14ac:dyDescent="0.25">
      <c r="A747" s="28">
        <f>COUNTIF($B$6:B747,B747)</f>
        <v>1</v>
      </c>
      <c r="B747" s="24" t="s">
        <v>595</v>
      </c>
      <c r="C747" s="9">
        <v>0</v>
      </c>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c r="CM747" s="9"/>
    </row>
    <row r="748" spans="1:91" s="4" customFormat="1" x14ac:dyDescent="0.25">
      <c r="A748" s="28">
        <f>COUNTIF($B$6:B748,B748)</f>
        <v>1</v>
      </c>
      <c r="B748" s="24" t="s">
        <v>596</v>
      </c>
      <c r="C748" s="10">
        <v>2046</v>
      </c>
      <c r="D748" s="10"/>
      <c r="E748" s="11"/>
      <c r="F748" s="11"/>
      <c r="G748" s="10"/>
      <c r="H748" s="11"/>
      <c r="I748" s="10"/>
      <c r="J748" s="10"/>
      <c r="K748" s="11"/>
      <c r="L748" s="11"/>
      <c r="M748" s="10"/>
      <c r="N748" s="10"/>
      <c r="O748" s="11"/>
      <c r="P748" s="10"/>
      <c r="Q748" s="11"/>
      <c r="R748" s="9"/>
      <c r="S748" s="11"/>
      <c r="T748" s="11"/>
      <c r="U748" s="10"/>
      <c r="V748" s="11"/>
      <c r="W748" s="10"/>
      <c r="X748" s="10"/>
      <c r="Y748" s="10"/>
      <c r="Z748" s="11"/>
      <c r="AA748" s="11"/>
      <c r="AB748" s="11"/>
      <c r="AC748" s="10"/>
      <c r="AD748" s="10"/>
      <c r="AE748" s="10"/>
      <c r="AF748" s="11"/>
      <c r="AG748" s="10"/>
      <c r="AH748" s="10"/>
      <c r="AI748" s="11"/>
      <c r="AJ748" s="9"/>
      <c r="AK748" s="11"/>
      <c r="AL748" s="11"/>
      <c r="AM748" s="10"/>
      <c r="AN748" s="11"/>
      <c r="AO748" s="12"/>
      <c r="AP748" s="11"/>
      <c r="AQ748" s="11"/>
      <c r="AR748" s="11"/>
      <c r="AS748" s="10"/>
      <c r="AT748" s="11"/>
      <c r="AU748" s="11"/>
      <c r="AV748" s="10"/>
      <c r="AW748" s="11"/>
      <c r="AX748" s="10"/>
      <c r="AY748" s="11"/>
      <c r="AZ748" s="11"/>
      <c r="BA748" s="10"/>
      <c r="BB748" s="10"/>
      <c r="BC748" s="11"/>
      <c r="BD748" s="11"/>
      <c r="BE748" s="10"/>
      <c r="BF748" s="10"/>
      <c r="BG748" s="11"/>
      <c r="BH748" s="12"/>
      <c r="BI748" s="10"/>
      <c r="BJ748" s="9"/>
      <c r="BK748" s="10"/>
      <c r="BL748" s="11"/>
      <c r="BM748" s="9"/>
      <c r="BN748" s="11"/>
      <c r="BO748" s="11"/>
      <c r="BP748" s="11"/>
      <c r="BQ748" s="10"/>
      <c r="BR748" s="11"/>
      <c r="BS748" s="10"/>
      <c r="BT748" s="10"/>
      <c r="BU748" s="9"/>
      <c r="BV748" s="10"/>
      <c r="BW748" s="11"/>
      <c r="BX748" s="10"/>
      <c r="BY748" s="11"/>
      <c r="BZ748" s="11"/>
      <c r="CA748" s="11"/>
      <c r="CB748" s="11"/>
      <c r="CC748" s="11"/>
      <c r="CD748" s="10"/>
      <c r="CE748" s="11"/>
      <c r="CF748" s="11"/>
      <c r="CG748" s="10"/>
      <c r="CH748" s="11"/>
      <c r="CI748" s="11"/>
      <c r="CJ748" s="11"/>
      <c r="CK748" s="10"/>
      <c r="CL748" s="9"/>
      <c r="CM748" s="9"/>
    </row>
    <row r="749" spans="1:91" s="4" customFormat="1" x14ac:dyDescent="0.25">
      <c r="A749" s="28">
        <f>COUNTIF($B$6:B749,B749)</f>
        <v>1</v>
      </c>
      <c r="B749" s="24" t="s">
        <v>597</v>
      </c>
      <c r="C749" s="9">
        <v>0</v>
      </c>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row>
    <row r="750" spans="1:91" s="4" customFormat="1" x14ac:dyDescent="0.25">
      <c r="A750" s="28">
        <f>COUNTIF($B$6:B750,B750)</f>
        <v>1</v>
      </c>
      <c r="B750" s="24" t="s">
        <v>598</v>
      </c>
      <c r="C750" s="11">
        <v>-236266</v>
      </c>
      <c r="D750" s="9"/>
      <c r="E750" s="11"/>
      <c r="F750" s="11"/>
      <c r="G750" s="11"/>
      <c r="H750" s="9"/>
      <c r="I750" s="11"/>
      <c r="J750" s="11"/>
      <c r="K750" s="11"/>
      <c r="L750" s="11"/>
      <c r="M750" s="11"/>
      <c r="N750" s="9"/>
      <c r="O750" s="11"/>
      <c r="P750" s="11"/>
      <c r="Q750" s="11"/>
      <c r="R750" s="11"/>
      <c r="S750" s="11"/>
      <c r="T750" s="11"/>
      <c r="U750" s="11"/>
      <c r="V750" s="11"/>
      <c r="W750" s="11"/>
      <c r="X750" s="9"/>
      <c r="Y750" s="11"/>
      <c r="Z750" s="11"/>
      <c r="AA750" s="11"/>
      <c r="AB750" s="11"/>
      <c r="AC750" s="11"/>
      <c r="AD750" s="11"/>
      <c r="AE750" s="11"/>
      <c r="AF750" s="11"/>
      <c r="AG750" s="11"/>
      <c r="AH750" s="11"/>
      <c r="AI750" s="11"/>
      <c r="AJ750" s="11"/>
      <c r="AK750" s="11"/>
      <c r="AL750" s="11"/>
      <c r="AM750" s="11"/>
      <c r="AN750" s="11"/>
      <c r="AO750" s="11"/>
      <c r="AP750" s="11"/>
      <c r="AQ750" s="11"/>
      <c r="AR750" s="9"/>
      <c r="AS750" s="11"/>
      <c r="AT750" s="11"/>
      <c r="AU750" s="11"/>
      <c r="AV750" s="11"/>
      <c r="AW750" s="9"/>
      <c r="AX750" s="11"/>
      <c r="AY750" s="9"/>
      <c r="AZ750" s="11"/>
      <c r="BA750" s="11"/>
      <c r="BB750" s="9"/>
      <c r="BC750" s="9"/>
      <c r="BD750" s="11"/>
      <c r="BE750" s="11"/>
      <c r="BF750" s="11"/>
      <c r="BG750" s="11"/>
      <c r="BH750" s="11"/>
      <c r="BI750" s="11"/>
      <c r="BJ750" s="11"/>
      <c r="BK750" s="11"/>
      <c r="BL750" s="11"/>
      <c r="BM750" s="11"/>
      <c r="BN750" s="11"/>
      <c r="BO750" s="9"/>
      <c r="BP750" s="11"/>
      <c r="BQ750" s="11"/>
      <c r="BR750" s="9"/>
      <c r="BS750" s="11"/>
      <c r="BT750" s="11"/>
      <c r="BU750" s="11"/>
      <c r="BV750" s="9"/>
      <c r="BW750" s="9"/>
      <c r="BX750" s="11"/>
      <c r="BY750" s="11"/>
      <c r="BZ750" s="9"/>
      <c r="CA750" s="11"/>
      <c r="CB750" s="11"/>
      <c r="CC750" s="11"/>
      <c r="CD750" s="11"/>
      <c r="CE750" s="11"/>
      <c r="CF750" s="11"/>
      <c r="CG750" s="11"/>
      <c r="CH750" s="11"/>
      <c r="CI750" s="9"/>
      <c r="CJ750" s="11"/>
      <c r="CK750" s="11"/>
      <c r="CL750" s="9"/>
      <c r="CM750" s="9"/>
    </row>
    <row r="751" spans="1:91" s="4" customFormat="1" x14ac:dyDescent="0.25">
      <c r="A751" s="28">
        <f>COUNTIF($B$6:B751,B751)</f>
        <v>1</v>
      </c>
      <c r="B751" s="24" t="s">
        <v>599</v>
      </c>
      <c r="C751" s="12">
        <v>-18</v>
      </c>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11"/>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12"/>
      <c r="CG751" s="9"/>
      <c r="CH751" s="9"/>
      <c r="CI751" s="9"/>
      <c r="CJ751" s="9"/>
      <c r="CK751" s="9"/>
      <c r="CL751" s="9"/>
      <c r="CM751" s="9"/>
    </row>
    <row r="752" spans="1:91" s="4" customFormat="1" x14ac:dyDescent="0.25">
      <c r="A752" s="28">
        <f>COUNTIF($B$6:B752,B752)</f>
        <v>1</v>
      </c>
      <c r="B752" s="24" t="s">
        <v>600</v>
      </c>
      <c r="C752" s="9">
        <v>1.98</v>
      </c>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row>
    <row r="753" spans="1:91" s="4" customFormat="1" x14ac:dyDescent="0.25">
      <c r="A753" s="28">
        <f>COUNTIF($B$6:B753,B753)</f>
        <v>3</v>
      </c>
      <c r="B753" s="24" t="s">
        <v>519</v>
      </c>
      <c r="C753" s="9">
        <v>0</v>
      </c>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c r="CM753" s="9"/>
    </row>
    <row r="754" spans="1:91" s="4" customFormat="1" x14ac:dyDescent="0.25">
      <c r="A754" s="28">
        <f>COUNTIF($B$6:B754,B754)</f>
        <v>1</v>
      </c>
      <c r="B754" s="24" t="s">
        <v>601</v>
      </c>
      <c r="C754" s="9">
        <v>3.31</v>
      </c>
      <c r="D754" s="9"/>
      <c r="E754" s="9"/>
      <c r="F754" s="9"/>
      <c r="G754" s="9"/>
      <c r="H754" s="9"/>
      <c r="I754" s="9"/>
      <c r="J754" s="9"/>
      <c r="K754" s="12"/>
      <c r="L754" s="9"/>
      <c r="M754" s="9"/>
      <c r="N754" s="12"/>
      <c r="O754" s="12"/>
      <c r="P754" s="9"/>
      <c r="Q754" s="9"/>
      <c r="R754" s="12"/>
      <c r="S754" s="9"/>
      <c r="T754" s="9"/>
      <c r="U754" s="9"/>
      <c r="V754" s="9"/>
      <c r="W754" s="12"/>
      <c r="X754" s="9"/>
      <c r="Y754" s="9"/>
      <c r="Z754" s="9"/>
      <c r="AA754" s="9"/>
      <c r="AB754" s="9"/>
      <c r="AC754" s="9"/>
      <c r="AD754" s="9"/>
      <c r="AE754" s="9"/>
      <c r="AF754" s="9"/>
      <c r="AG754" s="9"/>
      <c r="AH754" s="9"/>
      <c r="AI754" s="9"/>
      <c r="AJ754" s="9"/>
      <c r="AK754" s="12"/>
      <c r="AL754" s="9"/>
      <c r="AM754" s="9"/>
      <c r="AN754" s="9"/>
      <c r="AO754" s="9"/>
      <c r="AP754" s="9"/>
      <c r="AQ754" s="9"/>
      <c r="AR754" s="9"/>
      <c r="AS754" s="12"/>
      <c r="AT754" s="9"/>
      <c r="AU754" s="9"/>
      <c r="AV754" s="9"/>
      <c r="AW754" s="9"/>
      <c r="AX754" s="9"/>
      <c r="AY754" s="12"/>
      <c r="AZ754" s="9"/>
      <c r="BA754" s="9"/>
      <c r="BB754" s="12"/>
      <c r="BC754" s="9"/>
      <c r="BD754" s="9"/>
      <c r="BE754" s="9"/>
      <c r="BF754" s="9"/>
      <c r="BG754" s="12"/>
      <c r="BH754" s="9"/>
      <c r="BI754" s="9"/>
      <c r="BJ754" s="9"/>
      <c r="BK754" s="12"/>
      <c r="BL754" s="9"/>
      <c r="BM754" s="12"/>
      <c r="BN754" s="9"/>
      <c r="BO754" s="12"/>
      <c r="BP754" s="9"/>
      <c r="BQ754" s="9"/>
      <c r="BR754" s="12"/>
      <c r="BS754" s="9"/>
      <c r="BT754" s="9"/>
      <c r="BU754" s="12"/>
      <c r="BV754" s="9"/>
      <c r="BW754" s="12"/>
      <c r="BX754" s="12"/>
      <c r="BY754" s="9"/>
      <c r="BZ754" s="9"/>
      <c r="CA754" s="9"/>
      <c r="CB754" s="9"/>
      <c r="CC754" s="9"/>
      <c r="CD754" s="9"/>
      <c r="CE754" s="12"/>
      <c r="CF754" s="9"/>
      <c r="CG754" s="9"/>
      <c r="CH754" s="9"/>
      <c r="CI754" s="9"/>
      <c r="CJ754" s="9"/>
      <c r="CK754" s="9"/>
      <c r="CL754" s="9"/>
      <c r="CM754" s="9"/>
    </row>
    <row r="755" spans="1:91" s="4" customFormat="1" ht="30" x14ac:dyDescent="0.25">
      <c r="A755" s="28">
        <f>COUNTIF($B$6:B755,B755)</f>
        <v>1</v>
      </c>
      <c r="B755" s="24" t="s">
        <v>602</v>
      </c>
      <c r="C755" s="9">
        <v>2.87</v>
      </c>
      <c r="D755" s="9"/>
      <c r="E755" s="9"/>
      <c r="F755" s="9"/>
      <c r="G755" s="9"/>
      <c r="H755" s="9"/>
      <c r="I755" s="9"/>
      <c r="J755" s="9"/>
      <c r="K755" s="12"/>
      <c r="L755" s="9"/>
      <c r="M755" s="9"/>
      <c r="N755" s="12"/>
      <c r="O755" s="12"/>
      <c r="P755" s="9"/>
      <c r="Q755" s="9"/>
      <c r="R755" s="12"/>
      <c r="S755" s="9"/>
      <c r="T755" s="9"/>
      <c r="U755" s="9"/>
      <c r="V755" s="9"/>
      <c r="W755" s="12"/>
      <c r="X755" s="9"/>
      <c r="Y755" s="9"/>
      <c r="Z755" s="9"/>
      <c r="AA755" s="9"/>
      <c r="AB755" s="9"/>
      <c r="AC755" s="9"/>
      <c r="AD755" s="9"/>
      <c r="AE755" s="9"/>
      <c r="AF755" s="9"/>
      <c r="AG755" s="9"/>
      <c r="AH755" s="9"/>
      <c r="AI755" s="9"/>
      <c r="AJ755" s="9"/>
      <c r="AK755" s="12"/>
      <c r="AL755" s="9"/>
      <c r="AM755" s="9"/>
      <c r="AN755" s="9"/>
      <c r="AO755" s="9"/>
      <c r="AP755" s="9"/>
      <c r="AQ755" s="9"/>
      <c r="AR755" s="9"/>
      <c r="AS755" s="12"/>
      <c r="AT755" s="9"/>
      <c r="AU755" s="9"/>
      <c r="AV755" s="9"/>
      <c r="AW755" s="9"/>
      <c r="AX755" s="9"/>
      <c r="AY755" s="12"/>
      <c r="AZ755" s="9"/>
      <c r="BA755" s="9"/>
      <c r="BB755" s="12"/>
      <c r="BC755" s="9"/>
      <c r="BD755" s="9"/>
      <c r="BE755" s="9"/>
      <c r="BF755" s="9"/>
      <c r="BG755" s="12"/>
      <c r="BH755" s="9"/>
      <c r="BI755" s="9"/>
      <c r="BJ755" s="9"/>
      <c r="BK755" s="12"/>
      <c r="BL755" s="9"/>
      <c r="BM755" s="12"/>
      <c r="BN755" s="9"/>
      <c r="BO755" s="12"/>
      <c r="BP755" s="9"/>
      <c r="BQ755" s="9"/>
      <c r="BR755" s="12"/>
      <c r="BS755" s="9"/>
      <c r="BT755" s="9"/>
      <c r="BU755" s="12"/>
      <c r="BV755" s="9"/>
      <c r="BW755" s="12"/>
      <c r="BX755" s="12"/>
      <c r="BY755" s="9"/>
      <c r="BZ755" s="9"/>
      <c r="CA755" s="9"/>
      <c r="CB755" s="9"/>
      <c r="CC755" s="9"/>
      <c r="CD755" s="9"/>
      <c r="CE755" s="12"/>
      <c r="CF755" s="9"/>
      <c r="CG755" s="9"/>
      <c r="CH755" s="9"/>
      <c r="CI755" s="9"/>
      <c r="CJ755" s="9"/>
      <c r="CK755" s="9"/>
      <c r="CL755" s="9"/>
      <c r="CM755" s="9"/>
    </row>
    <row r="756" spans="1:91" s="4" customFormat="1" x14ac:dyDescent="0.25">
      <c r="A756" s="28">
        <f>COUNTIF($B$6:B756,B756)</f>
        <v>1</v>
      </c>
      <c r="B756" s="24" t="s">
        <v>603</v>
      </c>
      <c r="C756" s="10">
        <v>30248878</v>
      </c>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10"/>
      <c r="BO756" s="10"/>
      <c r="BP756" s="10"/>
      <c r="BQ756" s="10"/>
      <c r="BR756" s="10"/>
      <c r="BS756" s="10"/>
      <c r="BT756" s="10"/>
      <c r="BU756" s="10"/>
      <c r="BV756" s="10"/>
      <c r="BW756" s="10"/>
      <c r="BX756" s="10"/>
      <c r="BY756" s="10"/>
      <c r="BZ756" s="10"/>
      <c r="CA756" s="10"/>
      <c r="CB756" s="10"/>
      <c r="CC756" s="10"/>
      <c r="CD756" s="10"/>
      <c r="CE756" s="10"/>
      <c r="CF756" s="10"/>
      <c r="CG756" s="10"/>
      <c r="CH756" s="10"/>
      <c r="CI756" s="10"/>
      <c r="CJ756" s="10"/>
      <c r="CK756" s="10"/>
      <c r="CL756" s="9"/>
      <c r="CM756" s="9"/>
    </row>
    <row r="757" spans="1:91" s="4" customFormat="1" x14ac:dyDescent="0.25">
      <c r="A757" s="28">
        <f>COUNTIF($B$6:B757,B757)</f>
        <v>1</v>
      </c>
      <c r="B757" s="24" t="s">
        <v>604</v>
      </c>
      <c r="C757" s="9">
        <v>2</v>
      </c>
      <c r="D757" s="9"/>
      <c r="E757" s="9"/>
      <c r="F757" s="9"/>
      <c r="G757" s="9"/>
      <c r="H757" s="9"/>
      <c r="I757" s="9"/>
      <c r="J757" s="9"/>
      <c r="K757" s="12"/>
      <c r="L757" s="9"/>
      <c r="M757" s="9"/>
      <c r="N757" s="12"/>
      <c r="O757" s="12"/>
      <c r="P757" s="9"/>
      <c r="Q757" s="9"/>
      <c r="R757" s="12"/>
      <c r="S757" s="9"/>
      <c r="T757" s="9"/>
      <c r="U757" s="9"/>
      <c r="V757" s="9"/>
      <c r="W757" s="12"/>
      <c r="X757" s="9"/>
      <c r="Y757" s="9"/>
      <c r="Z757" s="9"/>
      <c r="AA757" s="9"/>
      <c r="AB757" s="9"/>
      <c r="AC757" s="9"/>
      <c r="AD757" s="9"/>
      <c r="AE757" s="9"/>
      <c r="AF757" s="9"/>
      <c r="AG757" s="9"/>
      <c r="AH757" s="9"/>
      <c r="AI757" s="9"/>
      <c r="AJ757" s="9"/>
      <c r="AK757" s="12"/>
      <c r="AL757" s="9"/>
      <c r="AM757" s="9"/>
      <c r="AN757" s="9"/>
      <c r="AO757" s="9"/>
      <c r="AP757" s="9"/>
      <c r="AQ757" s="9"/>
      <c r="AR757" s="9"/>
      <c r="AS757" s="12"/>
      <c r="AT757" s="9"/>
      <c r="AU757" s="9"/>
      <c r="AV757" s="9"/>
      <c r="AW757" s="9"/>
      <c r="AX757" s="9"/>
      <c r="AY757" s="12"/>
      <c r="AZ757" s="9"/>
      <c r="BA757" s="9"/>
      <c r="BB757" s="12"/>
      <c r="BC757" s="9"/>
      <c r="BD757" s="9"/>
      <c r="BE757" s="9"/>
      <c r="BF757" s="9"/>
      <c r="BG757" s="12"/>
      <c r="BH757" s="9"/>
      <c r="BI757" s="9"/>
      <c r="BJ757" s="12"/>
      <c r="BK757" s="12"/>
      <c r="BL757" s="9"/>
      <c r="BM757" s="12"/>
      <c r="BN757" s="9"/>
      <c r="BO757" s="12"/>
      <c r="BP757" s="9"/>
      <c r="BQ757" s="9"/>
      <c r="BR757" s="12"/>
      <c r="BS757" s="9"/>
      <c r="BT757" s="9"/>
      <c r="BU757" s="12"/>
      <c r="BV757" s="9"/>
      <c r="BW757" s="12"/>
      <c r="BX757" s="12"/>
      <c r="BY757" s="9"/>
      <c r="BZ757" s="9"/>
      <c r="CA757" s="9"/>
      <c r="CB757" s="9"/>
      <c r="CC757" s="9"/>
      <c r="CD757" s="9"/>
      <c r="CE757" s="12"/>
      <c r="CF757" s="9"/>
      <c r="CG757" s="9"/>
      <c r="CH757" s="9"/>
      <c r="CI757" s="9"/>
      <c r="CJ757" s="9"/>
      <c r="CK757" s="9"/>
      <c r="CL757" s="9"/>
      <c r="CM757" s="9"/>
    </row>
    <row r="758" spans="1:91" x14ac:dyDescent="0.25">
      <c r="A758" s="28">
        <f>COUNTIF($B$6:B758,B758)</f>
        <v>0</v>
      </c>
      <c r="B758"/>
    </row>
    <row r="759" spans="1:91" x14ac:dyDescent="0.25">
      <c r="A759" s="28">
        <f>COUNTIF($B$6:B759,B759)</f>
        <v>0</v>
      </c>
      <c r="B759"/>
    </row>
    <row r="760" spans="1:91" x14ac:dyDescent="0.25">
      <c r="A760" s="28">
        <f>COUNTIF($B$6:B760,B760)</f>
        <v>0</v>
      </c>
      <c r="B760"/>
    </row>
    <row r="761" spans="1:91" x14ac:dyDescent="0.25">
      <c r="A761" s="28">
        <f>COUNTIF($B$6:B761,B761)</f>
        <v>0</v>
      </c>
    </row>
    <row r="762" spans="1:91" x14ac:dyDescent="0.25">
      <c r="A762" s="28">
        <f>COUNTIF($B$6:B762,B762)</f>
        <v>0</v>
      </c>
    </row>
    <row r="763" spans="1:91" x14ac:dyDescent="0.25">
      <c r="A763" s="28">
        <f>COUNTIF($B$6:B763,B763)</f>
        <v>0</v>
      </c>
    </row>
    <row r="764" spans="1:91" x14ac:dyDescent="0.25">
      <c r="A764" s="28">
        <f>COUNTIF($B$6:B764,B764)</f>
        <v>0</v>
      </c>
    </row>
    <row r="765" spans="1:91" x14ac:dyDescent="0.25">
      <c r="A765" s="28">
        <f>COUNTIF($B$6:B765,B765)</f>
        <v>0</v>
      </c>
    </row>
    <row r="766" spans="1:91" x14ac:dyDescent="0.25">
      <c r="A766" s="28">
        <f>COUNTIF($B$6:B766,B766)</f>
        <v>0</v>
      </c>
    </row>
    <row r="767" spans="1:91" x14ac:dyDescent="0.25">
      <c r="A767" s="28">
        <f>COUNTIF($B$6:B767,B767)</f>
        <v>0</v>
      </c>
    </row>
    <row r="768" spans="1:91" x14ac:dyDescent="0.25">
      <c r="A768" s="28">
        <f>COUNTIF($B$6:B768,B768)</f>
        <v>0</v>
      </c>
    </row>
    <row r="769" spans="1:1" x14ac:dyDescent="0.25">
      <c r="A769" s="28">
        <f>COUNTIF($B$6:B769,B769)</f>
        <v>0</v>
      </c>
    </row>
    <row r="770" spans="1:1" x14ac:dyDescent="0.25">
      <c r="A770" s="28">
        <f>COUNTIF($B$6:B770,B770)</f>
        <v>0</v>
      </c>
    </row>
    <row r="771" spans="1:1" x14ac:dyDescent="0.25">
      <c r="A771" s="28">
        <f>COUNTIF($B$6:B771,B771)</f>
        <v>0</v>
      </c>
    </row>
    <row r="772" spans="1:1" x14ac:dyDescent="0.25">
      <c r="A772" s="28">
        <f>COUNTIF($B$6:B772,B772)</f>
        <v>0</v>
      </c>
    </row>
    <row r="773" spans="1:1" x14ac:dyDescent="0.25">
      <c r="A773" s="28">
        <f>COUNTIF($B$6:B773,B773)</f>
        <v>0</v>
      </c>
    </row>
    <row r="774" spans="1:1" x14ac:dyDescent="0.25">
      <c r="A774" s="28">
        <f>COUNTIF($B$6:B774,B774)</f>
        <v>0</v>
      </c>
    </row>
    <row r="775" spans="1:1" x14ac:dyDescent="0.25">
      <c r="A775" s="28">
        <f>COUNTIF($B$6:B775,B775)</f>
        <v>0</v>
      </c>
    </row>
    <row r="776" spans="1:1" x14ac:dyDescent="0.25">
      <c r="A776" s="28">
        <f>COUNTIF($B$6:B776,B776)</f>
        <v>0</v>
      </c>
    </row>
    <row r="777" spans="1:1" x14ac:dyDescent="0.25">
      <c r="A777" s="28">
        <f>COUNTIF($B$6:B777,B777)</f>
        <v>0</v>
      </c>
    </row>
    <row r="778" spans="1:1" x14ac:dyDescent="0.25">
      <c r="A778" s="28">
        <f>COUNTIF($B$6:B778,B778)</f>
        <v>0</v>
      </c>
    </row>
    <row r="779" spans="1:1" x14ac:dyDescent="0.25">
      <c r="A779" s="28">
        <f>COUNTIF($B$6:B779,B779)</f>
        <v>0</v>
      </c>
    </row>
    <row r="780" spans="1:1" x14ac:dyDescent="0.25">
      <c r="A780" s="28">
        <f>COUNTIF($B$6:B780,B780)</f>
        <v>0</v>
      </c>
    </row>
    <row r="781" spans="1:1" x14ac:dyDescent="0.25">
      <c r="A781" s="28">
        <f>COUNTIF($B$6:B781,B781)</f>
        <v>0</v>
      </c>
    </row>
    <row r="782" spans="1:1" x14ac:dyDescent="0.25">
      <c r="A782" s="28">
        <f>COUNTIF($B$6:B782,B782)</f>
        <v>0</v>
      </c>
    </row>
    <row r="783" spans="1:1" x14ac:dyDescent="0.25">
      <c r="A783" s="28">
        <f>COUNTIF($B$6:B783,B783)</f>
        <v>0</v>
      </c>
    </row>
    <row r="784" spans="1:1" x14ac:dyDescent="0.25">
      <c r="A784" s="28">
        <f>COUNTIF($B$6:B784,B784)</f>
        <v>0</v>
      </c>
    </row>
    <row r="785" spans="1:1" x14ac:dyDescent="0.25">
      <c r="A785" s="28">
        <f>COUNTIF($B$6:B785,B785)</f>
        <v>0</v>
      </c>
    </row>
    <row r="786" spans="1:1" x14ac:dyDescent="0.25">
      <c r="A786" s="28">
        <f>COUNTIF($B$6:B786,B786)</f>
        <v>0</v>
      </c>
    </row>
    <row r="787" spans="1:1" x14ac:dyDescent="0.25">
      <c r="A787" s="28">
        <f>COUNTIF($B$6:B787,B787)</f>
        <v>0</v>
      </c>
    </row>
    <row r="788" spans="1:1" x14ac:dyDescent="0.25">
      <c r="A788" s="28">
        <f>COUNTIF($B$6:B788,B788)</f>
        <v>0</v>
      </c>
    </row>
    <row r="789" spans="1:1" x14ac:dyDescent="0.25">
      <c r="A789" s="28">
        <f>COUNTIF($B$6:B789,B789)</f>
        <v>0</v>
      </c>
    </row>
    <row r="790" spans="1:1" x14ac:dyDescent="0.25">
      <c r="A790" s="28">
        <f>COUNTIF($B$6:B790,B790)</f>
        <v>0</v>
      </c>
    </row>
    <row r="791" spans="1:1" x14ac:dyDescent="0.25">
      <c r="A791" s="28">
        <f>COUNTIF($B$6:B791,B791)</f>
        <v>0</v>
      </c>
    </row>
    <row r="792" spans="1:1" x14ac:dyDescent="0.25">
      <c r="A792" s="28">
        <f>COUNTIF($B$6:B792,B792)</f>
        <v>0</v>
      </c>
    </row>
    <row r="793" spans="1:1" x14ac:dyDescent="0.25">
      <c r="A793" s="28">
        <f>COUNTIF($B$6:B793,B793)</f>
        <v>0</v>
      </c>
    </row>
    <row r="794" spans="1:1" x14ac:dyDescent="0.25">
      <c r="A794" s="28">
        <f>COUNTIF($B$6:B794,B794)</f>
        <v>0</v>
      </c>
    </row>
    <row r="795" spans="1:1" x14ac:dyDescent="0.25">
      <c r="A795" s="28">
        <f>COUNTIF($B$6:B795,B795)</f>
        <v>0</v>
      </c>
    </row>
    <row r="796" spans="1:1" x14ac:dyDescent="0.25">
      <c r="A796" s="28">
        <f>COUNTIF($B$6:B796,B796)</f>
        <v>0</v>
      </c>
    </row>
    <row r="797" spans="1:1" x14ac:dyDescent="0.25">
      <c r="A797" s="28">
        <f>COUNTIF($B$6:B797,B797)</f>
        <v>0</v>
      </c>
    </row>
    <row r="798" spans="1:1" x14ac:dyDescent="0.25">
      <c r="A798" s="28">
        <f>COUNTIF($B$6:B798,B798)</f>
        <v>0</v>
      </c>
    </row>
    <row r="799" spans="1:1" x14ac:dyDescent="0.25">
      <c r="A799" s="28">
        <f>COUNTIF($B$6:B799,B799)</f>
        <v>0</v>
      </c>
    </row>
    <row r="800" spans="1:1" x14ac:dyDescent="0.25">
      <c r="A800" s="28">
        <f>COUNTIF($B$6:B800,B800)</f>
        <v>0</v>
      </c>
    </row>
    <row r="801" spans="1:1" x14ac:dyDescent="0.25">
      <c r="A801" s="28">
        <f>COUNTIF($B$6:B801,B801)</f>
        <v>0</v>
      </c>
    </row>
    <row r="802" spans="1:1" x14ac:dyDescent="0.25">
      <c r="A802" s="28">
        <f>COUNTIF($B$6:B802,B802)</f>
        <v>0</v>
      </c>
    </row>
    <row r="803" spans="1:1" x14ac:dyDescent="0.25">
      <c r="A803" s="28">
        <f>COUNTIF($B$6:B803,B803)</f>
        <v>0</v>
      </c>
    </row>
    <row r="804" spans="1:1" x14ac:dyDescent="0.25">
      <c r="A804" s="28">
        <f>COUNTIF($B$6:B804,B804)</f>
        <v>0</v>
      </c>
    </row>
    <row r="805" spans="1:1" x14ac:dyDescent="0.25">
      <c r="A805" s="28">
        <f>COUNTIF($B$6:B805,B805)</f>
        <v>0</v>
      </c>
    </row>
    <row r="806" spans="1:1" x14ac:dyDescent="0.25">
      <c r="A806" s="28">
        <f>COUNTIF($B$6:B806,B806)</f>
        <v>0</v>
      </c>
    </row>
    <row r="807" spans="1:1" x14ac:dyDescent="0.25">
      <c r="A807" s="28">
        <f>COUNTIF($B$6:B807,B807)</f>
        <v>0</v>
      </c>
    </row>
    <row r="808" spans="1:1" x14ac:dyDescent="0.25">
      <c r="A808" s="28">
        <f>COUNTIF($B$6:B808,B808)</f>
        <v>0</v>
      </c>
    </row>
    <row r="809" spans="1:1" x14ac:dyDescent="0.25">
      <c r="A809" s="28">
        <f>COUNTIF($B$6:B809,B809)</f>
        <v>0</v>
      </c>
    </row>
    <row r="810" spans="1:1" x14ac:dyDescent="0.25">
      <c r="A810" s="28">
        <f>COUNTIF($B$6:B810,B810)</f>
        <v>0</v>
      </c>
    </row>
    <row r="811" spans="1:1" x14ac:dyDescent="0.25">
      <c r="A811" s="28">
        <f>COUNTIF($B$6:B811,B811)</f>
        <v>0</v>
      </c>
    </row>
    <row r="812" spans="1:1" x14ac:dyDescent="0.25">
      <c r="A812" s="28">
        <f>COUNTIF($B$6:B812,B812)</f>
        <v>0</v>
      </c>
    </row>
    <row r="813" spans="1:1" x14ac:dyDescent="0.25">
      <c r="A813" s="28">
        <f>COUNTIF($B$6:B813,B813)</f>
        <v>0</v>
      </c>
    </row>
    <row r="814" spans="1:1" x14ac:dyDescent="0.25">
      <c r="A814" s="28">
        <f>COUNTIF($B$6:B814,B814)</f>
        <v>0</v>
      </c>
    </row>
    <row r="815" spans="1:1" x14ac:dyDescent="0.25">
      <c r="A815" s="28">
        <f>COUNTIF($B$6:B815,B815)</f>
        <v>0</v>
      </c>
    </row>
    <row r="816" spans="1:1" x14ac:dyDescent="0.25">
      <c r="A816" s="28">
        <f>COUNTIF($B$6:B816,B816)</f>
        <v>0</v>
      </c>
    </row>
  </sheetData>
  <pageMargins left="0.7" right="0.7" top="0.75" bottom="0.75" header="0.3" footer="0.3"/>
  <pageSetup paperSize="9" scale="97" orientation="portrait" r:id="rId1"/>
  <colBreaks count="1" manualBreakCount="1">
    <brk id="6" max="1048575" man="1"/>
  </colBreaks>
  <drawing r:id="rId2"/>
  <legacyDrawing r:id="rId3"/>
  <controls>
    <mc:AlternateContent xmlns:mc="http://schemas.openxmlformats.org/markup-compatibility/2006">
      <mc:Choice Requires="x14">
        <control shapeId="2052" r:id="rId4" name="Control 4">
          <controlPr defaultSize="0" autoPict="0" r:id="rId5">
            <anchor moveWithCells="1">
              <from>
                <xdr:col>1</xdr:col>
                <xdr:colOff>0</xdr:colOff>
                <xdr:row>759</xdr:row>
                <xdr:rowOff>0</xdr:rowOff>
              </from>
              <to>
                <xdr:col>1</xdr:col>
                <xdr:colOff>914400</xdr:colOff>
                <xdr:row>760</xdr:row>
                <xdr:rowOff>38100</xdr:rowOff>
              </to>
            </anchor>
          </controlPr>
        </control>
      </mc:Choice>
      <mc:Fallback>
        <control shapeId="2052" r:id="rId4" name="Control 4"/>
      </mc:Fallback>
    </mc:AlternateContent>
    <mc:AlternateContent xmlns:mc="http://schemas.openxmlformats.org/markup-compatibility/2006">
      <mc:Choice Requires="x14">
        <control shapeId="2051" r:id="rId6" name="Control 3">
          <controlPr defaultSize="0" autoPict="0" r:id="rId7">
            <anchor moveWithCells="1">
              <from>
                <xdr:col>1</xdr:col>
                <xdr:colOff>0</xdr:colOff>
                <xdr:row>758</xdr:row>
                <xdr:rowOff>0</xdr:rowOff>
              </from>
              <to>
                <xdr:col>1</xdr:col>
                <xdr:colOff>914400</xdr:colOff>
                <xdr:row>759</xdr:row>
                <xdr:rowOff>38100</xdr:rowOff>
              </to>
            </anchor>
          </controlPr>
        </control>
      </mc:Choice>
      <mc:Fallback>
        <control shapeId="2051" r:id="rId6" name="Control 3"/>
      </mc:Fallback>
    </mc:AlternateContent>
    <mc:AlternateContent xmlns:mc="http://schemas.openxmlformats.org/markup-compatibility/2006">
      <mc:Choice Requires="x14">
        <control shapeId="2049" r:id="rId8" name="Control 1">
          <controlPr defaultSize="0" autoPict="0" r:id="rId9">
            <anchor moveWithCells="1">
              <from>
                <xdr:col>0</xdr:col>
                <xdr:colOff>0</xdr:colOff>
                <xdr:row>757</xdr:row>
                <xdr:rowOff>142875</xdr:rowOff>
              </from>
              <to>
                <xdr:col>1</xdr:col>
                <xdr:colOff>304800</xdr:colOff>
                <xdr:row>758</xdr:row>
                <xdr:rowOff>180975</xdr:rowOff>
              </to>
            </anchor>
          </controlPr>
        </control>
      </mc:Choice>
      <mc:Fallback>
        <control shapeId="2049" r:id="rId8" name="Control 1"/>
      </mc:Fallback>
    </mc:AlternateContent>
    <mc:AlternateContent xmlns:mc="http://schemas.openxmlformats.org/markup-compatibility/2006">
      <mc:Choice Requires="x14">
        <control shapeId="2050" r:id="rId10" name="Control 2">
          <controlPr defaultSize="0" autoPict="0" r:id="rId11">
            <anchor moveWithCells="1">
              <from>
                <xdr:col>0</xdr:col>
                <xdr:colOff>0</xdr:colOff>
                <xdr:row>757</xdr:row>
                <xdr:rowOff>171450</xdr:rowOff>
              </from>
              <to>
                <xdr:col>1</xdr:col>
                <xdr:colOff>304800</xdr:colOff>
                <xdr:row>759</xdr:row>
                <xdr:rowOff>19050</xdr:rowOff>
              </to>
            </anchor>
          </controlPr>
        </control>
      </mc:Choice>
      <mc:Fallback>
        <control shapeId="2050" r:id="rId10" name="Control 2"/>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A1:X1315"/>
  <sheetViews>
    <sheetView workbookViewId="0">
      <selection activeCell="E34" sqref="E34"/>
    </sheetView>
  </sheetViews>
  <sheetFormatPr defaultRowHeight="15" x14ac:dyDescent="0.25"/>
  <cols>
    <col min="1" max="1" width="8.140625" style="27" customWidth="1"/>
    <col min="2" max="2" width="35.42578125" style="4" customWidth="1"/>
    <col min="3" max="6" width="12.140625" bestFit="1" customWidth="1"/>
    <col min="7" max="7" width="2.85546875" customWidth="1"/>
    <col min="8" max="8" width="10.28515625" style="4" customWidth="1"/>
    <col min="9" max="12" width="12.140625" bestFit="1" customWidth="1"/>
    <col min="13" max="13" width="2.7109375" customWidth="1"/>
    <col min="14" max="14" width="9.140625" style="4"/>
    <col min="15" max="18" width="12.140625" bestFit="1" customWidth="1"/>
    <col min="19" max="19" width="2.7109375" customWidth="1"/>
    <col min="20" max="20" width="9.140625" style="4"/>
    <col min="21" max="24" width="12.140625" bestFit="1" customWidth="1"/>
  </cols>
  <sheetData>
    <row r="1" spans="1:24" s="27" customFormat="1" x14ac:dyDescent="0.25">
      <c r="D1" s="28" t="s">
        <v>707</v>
      </c>
      <c r="J1" s="28" t="s">
        <v>68</v>
      </c>
      <c r="P1" s="28" t="s">
        <v>71</v>
      </c>
      <c r="V1" s="28" t="s">
        <v>81</v>
      </c>
    </row>
    <row r="2" spans="1:24" x14ac:dyDescent="0.25">
      <c r="B2" s="4" t="s">
        <v>705</v>
      </c>
      <c r="G2" s="26"/>
      <c r="H2" s="4" t="s">
        <v>705</v>
      </c>
      <c r="N2" s="4" t="s">
        <v>705</v>
      </c>
      <c r="T2" s="4" t="s">
        <v>705</v>
      </c>
    </row>
    <row r="3" spans="1:24" x14ac:dyDescent="0.25">
      <c r="B3" s="4" t="s">
        <v>692</v>
      </c>
      <c r="G3" s="26"/>
      <c r="H3" s="4" t="s">
        <v>713</v>
      </c>
      <c r="N3" s="4" t="s">
        <v>711</v>
      </c>
      <c r="T3" s="4" t="s">
        <v>708</v>
      </c>
    </row>
    <row r="4" spans="1:24" x14ac:dyDescent="0.25">
      <c r="B4" s="4" t="s">
        <v>706</v>
      </c>
      <c r="G4" s="26"/>
      <c r="H4" s="4" t="s">
        <v>714</v>
      </c>
      <c r="N4" s="4" t="s">
        <v>712</v>
      </c>
      <c r="T4" s="4" t="s">
        <v>709</v>
      </c>
    </row>
    <row r="5" spans="1:24" ht="23.25" x14ac:dyDescent="0.35">
      <c r="B5" s="16"/>
      <c r="G5" s="26"/>
      <c r="H5" s="16"/>
      <c r="N5" s="16"/>
      <c r="T5" s="16"/>
    </row>
    <row r="6" spans="1:24" x14ac:dyDescent="0.25">
      <c r="A6" s="28">
        <f>COUNTIF($B$6:B6,B6)</f>
        <v>1</v>
      </c>
      <c r="B6" s="3" t="s">
        <v>96</v>
      </c>
      <c r="C6" s="7" t="s">
        <v>97</v>
      </c>
      <c r="D6" s="7" t="s">
        <v>693</v>
      </c>
      <c r="E6" s="7" t="s">
        <v>605</v>
      </c>
      <c r="F6" s="7" t="s">
        <v>606</v>
      </c>
      <c r="G6" s="26"/>
      <c r="H6" s="3" t="s">
        <v>96</v>
      </c>
      <c r="I6" s="7" t="s">
        <v>97</v>
      </c>
      <c r="J6" s="7" t="s">
        <v>693</v>
      </c>
      <c r="K6" s="7" t="s">
        <v>605</v>
      </c>
      <c r="L6" s="7" t="s">
        <v>606</v>
      </c>
      <c r="N6" s="3" t="s">
        <v>96</v>
      </c>
      <c r="O6" s="7" t="s">
        <v>97</v>
      </c>
      <c r="P6" s="7" t="s">
        <v>693</v>
      </c>
      <c r="Q6" s="7" t="s">
        <v>605</v>
      </c>
      <c r="R6" s="7" t="s">
        <v>606</v>
      </c>
      <c r="T6" s="3" t="s">
        <v>96</v>
      </c>
      <c r="U6" s="7" t="s">
        <v>97</v>
      </c>
      <c r="V6" s="7" t="s">
        <v>693</v>
      </c>
      <c r="W6" s="7" t="s">
        <v>605</v>
      </c>
      <c r="X6" s="7" t="s">
        <v>606</v>
      </c>
    </row>
    <row r="7" spans="1:24" x14ac:dyDescent="0.25">
      <c r="A7" s="28">
        <f>COUNTIF($B$6:B7,B7)</f>
        <v>1</v>
      </c>
      <c r="B7" s="3" t="s">
        <v>0</v>
      </c>
      <c r="C7" s="8">
        <v>2013</v>
      </c>
      <c r="D7" s="8">
        <v>2013</v>
      </c>
      <c r="E7" s="8">
        <v>2013</v>
      </c>
      <c r="F7" s="8">
        <v>2013</v>
      </c>
      <c r="G7" s="6"/>
      <c r="H7" s="3" t="s">
        <v>0</v>
      </c>
      <c r="I7" s="8">
        <v>2013</v>
      </c>
      <c r="J7" s="8">
        <v>2013</v>
      </c>
      <c r="K7" s="8">
        <v>2013</v>
      </c>
      <c r="L7" s="8">
        <v>2013</v>
      </c>
      <c r="N7" s="3" t="s">
        <v>0</v>
      </c>
      <c r="O7" s="8">
        <v>2013</v>
      </c>
      <c r="P7" s="8">
        <v>2013</v>
      </c>
      <c r="Q7" s="8">
        <v>2013</v>
      </c>
      <c r="R7" s="8">
        <v>2013</v>
      </c>
      <c r="T7" s="3" t="s">
        <v>0</v>
      </c>
      <c r="U7" s="8">
        <v>2013</v>
      </c>
      <c r="V7" s="8">
        <v>2013</v>
      </c>
      <c r="W7" s="8">
        <v>2013</v>
      </c>
      <c r="X7" s="8">
        <v>2013</v>
      </c>
    </row>
    <row r="8" spans="1:24" x14ac:dyDescent="0.25">
      <c r="A8" s="28">
        <f>COUNTIF($B$6:B8,B8)</f>
        <v>1</v>
      </c>
      <c r="B8" s="3" t="s">
        <v>98</v>
      </c>
      <c r="C8" s="10">
        <v>2015</v>
      </c>
      <c r="D8" s="9">
        <v>672</v>
      </c>
      <c r="E8" s="9">
        <v>672</v>
      </c>
      <c r="F8" s="9">
        <v>671</v>
      </c>
      <c r="G8" s="6"/>
      <c r="H8" s="3" t="s">
        <v>98</v>
      </c>
      <c r="I8" s="10">
        <v>2015</v>
      </c>
      <c r="J8" s="9">
        <v>672</v>
      </c>
      <c r="K8" s="9">
        <v>672</v>
      </c>
      <c r="L8" s="9">
        <v>671</v>
      </c>
      <c r="N8" s="3" t="s">
        <v>98</v>
      </c>
      <c r="O8" s="10">
        <v>2015</v>
      </c>
      <c r="P8" s="9">
        <v>672</v>
      </c>
      <c r="Q8" s="9">
        <v>672</v>
      </c>
      <c r="R8" s="9">
        <v>671</v>
      </c>
      <c r="T8" s="3" t="s">
        <v>98</v>
      </c>
      <c r="U8" s="10">
        <v>2015</v>
      </c>
      <c r="V8" s="9">
        <v>672</v>
      </c>
      <c r="W8" s="9">
        <v>672</v>
      </c>
      <c r="X8" s="9">
        <v>671</v>
      </c>
    </row>
    <row r="9" spans="1:24" x14ac:dyDescent="0.25">
      <c r="A9" s="28">
        <f>COUNTIF($B$6:B9,B9)</f>
        <v>1</v>
      </c>
      <c r="B9" s="3" t="s">
        <v>99</v>
      </c>
      <c r="C9" s="9">
        <v>0</v>
      </c>
      <c r="D9" s="9">
        <v>0</v>
      </c>
      <c r="E9" s="9">
        <v>0</v>
      </c>
      <c r="F9" s="9">
        <v>0</v>
      </c>
      <c r="G9" s="6"/>
      <c r="H9" s="3" t="s">
        <v>99</v>
      </c>
      <c r="I9" s="9">
        <v>0</v>
      </c>
      <c r="J9" s="9">
        <v>0</v>
      </c>
      <c r="K9" s="9">
        <v>0</v>
      </c>
      <c r="L9" s="9">
        <v>0</v>
      </c>
      <c r="N9" s="3" t="s">
        <v>99</v>
      </c>
      <c r="O9" s="9">
        <v>0</v>
      </c>
      <c r="P9" s="9">
        <v>0</v>
      </c>
      <c r="Q9" s="9">
        <v>0</v>
      </c>
      <c r="R9" s="9">
        <v>0</v>
      </c>
      <c r="T9" s="3" t="s">
        <v>99</v>
      </c>
      <c r="U9" s="9">
        <v>0</v>
      </c>
      <c r="V9" s="9">
        <v>0</v>
      </c>
      <c r="W9" s="9">
        <v>0</v>
      </c>
      <c r="X9" s="9">
        <v>0</v>
      </c>
    </row>
    <row r="10" spans="1:24" x14ac:dyDescent="0.25">
      <c r="A10" s="28">
        <f>COUNTIF($B$6:B10,B10)</f>
        <v>1</v>
      </c>
      <c r="B10" s="3" t="s">
        <v>1</v>
      </c>
      <c r="C10" s="10">
        <v>3654</v>
      </c>
      <c r="D10" s="10">
        <v>3622</v>
      </c>
      <c r="E10" s="10">
        <v>3570</v>
      </c>
      <c r="F10" s="10">
        <v>3771</v>
      </c>
      <c r="G10" s="6"/>
      <c r="H10" s="3" t="s">
        <v>1</v>
      </c>
      <c r="I10" s="10">
        <v>3654</v>
      </c>
      <c r="J10" s="10">
        <v>3845</v>
      </c>
      <c r="K10" s="10">
        <v>3626</v>
      </c>
      <c r="L10" s="10">
        <v>3491</v>
      </c>
      <c r="N10" s="3" t="s">
        <v>1</v>
      </c>
      <c r="O10" s="10">
        <v>3654</v>
      </c>
      <c r="P10" s="10">
        <v>3557</v>
      </c>
      <c r="Q10" s="10">
        <v>3691</v>
      </c>
      <c r="R10" s="10">
        <v>3715</v>
      </c>
      <c r="T10" s="3" t="s">
        <v>1</v>
      </c>
      <c r="U10" s="10">
        <v>3654</v>
      </c>
      <c r="V10" s="10">
        <v>3504</v>
      </c>
      <c r="W10" s="10">
        <v>3533</v>
      </c>
      <c r="X10" s="10">
        <v>3925</v>
      </c>
    </row>
    <row r="11" spans="1:24" x14ac:dyDescent="0.25">
      <c r="A11" s="28">
        <f>COUNTIF($B$6:B11,B11)</f>
        <v>1</v>
      </c>
      <c r="B11" s="3" t="s">
        <v>2</v>
      </c>
      <c r="C11" s="9">
        <v>177</v>
      </c>
      <c r="D11" s="9">
        <v>219</v>
      </c>
      <c r="E11" s="9">
        <v>143</v>
      </c>
      <c r="F11" s="9">
        <v>171</v>
      </c>
      <c r="G11" s="1"/>
      <c r="H11" s="3" t="s">
        <v>2</v>
      </c>
      <c r="I11" s="9">
        <v>177</v>
      </c>
      <c r="J11" s="9">
        <v>182</v>
      </c>
      <c r="K11" s="9">
        <v>187</v>
      </c>
      <c r="L11" s="9">
        <v>163</v>
      </c>
      <c r="N11" s="3" t="s">
        <v>2</v>
      </c>
      <c r="O11" s="9">
        <v>177</v>
      </c>
      <c r="P11" s="9">
        <v>221</v>
      </c>
      <c r="Q11" s="9">
        <v>187</v>
      </c>
      <c r="R11" s="9">
        <v>123</v>
      </c>
      <c r="T11" s="3" t="s">
        <v>2</v>
      </c>
      <c r="U11" s="9">
        <v>177</v>
      </c>
      <c r="V11" s="9">
        <v>149</v>
      </c>
      <c r="W11" s="9">
        <v>199</v>
      </c>
      <c r="X11" s="9">
        <v>184</v>
      </c>
    </row>
    <row r="12" spans="1:24" x14ac:dyDescent="0.25">
      <c r="A12" s="28">
        <f>COUNTIF($B$6:B12,B12)</f>
        <v>1</v>
      </c>
      <c r="B12" s="3" t="s">
        <v>100</v>
      </c>
      <c r="C12" s="9">
        <v>1</v>
      </c>
      <c r="D12" s="9">
        <v>1</v>
      </c>
      <c r="E12" s="9">
        <v>0</v>
      </c>
      <c r="F12" s="9">
        <v>0</v>
      </c>
      <c r="G12" s="1"/>
      <c r="H12" s="3" t="s">
        <v>100</v>
      </c>
      <c r="I12" s="9">
        <v>1</v>
      </c>
      <c r="J12" s="9">
        <v>1</v>
      </c>
      <c r="K12" s="9">
        <v>0</v>
      </c>
      <c r="L12" s="9">
        <v>0</v>
      </c>
      <c r="N12" s="3" t="s">
        <v>100</v>
      </c>
      <c r="O12" s="9">
        <v>1</v>
      </c>
      <c r="P12" s="9">
        <v>1</v>
      </c>
      <c r="Q12" s="9">
        <v>0</v>
      </c>
      <c r="R12" s="9">
        <v>0</v>
      </c>
      <c r="T12" s="3" t="s">
        <v>100</v>
      </c>
      <c r="U12" s="9">
        <v>1</v>
      </c>
      <c r="V12" s="9">
        <v>0</v>
      </c>
      <c r="W12" s="9">
        <v>2</v>
      </c>
      <c r="X12" s="9">
        <v>0</v>
      </c>
    </row>
    <row r="13" spans="1:24" x14ac:dyDescent="0.25">
      <c r="A13" s="28">
        <f>COUNTIF($B$6:B13,B13)</f>
        <v>1</v>
      </c>
      <c r="B13" s="3" t="s">
        <v>3</v>
      </c>
      <c r="C13" s="9">
        <v>336</v>
      </c>
      <c r="D13" s="9">
        <v>449</v>
      </c>
      <c r="E13" s="9">
        <v>232</v>
      </c>
      <c r="F13" s="9">
        <v>327</v>
      </c>
      <c r="H13" s="3" t="s">
        <v>3</v>
      </c>
      <c r="I13" s="9">
        <v>336</v>
      </c>
      <c r="J13" s="9">
        <v>479</v>
      </c>
      <c r="K13" s="9">
        <v>291</v>
      </c>
      <c r="L13" s="9">
        <v>237</v>
      </c>
      <c r="N13" s="3" t="s">
        <v>3</v>
      </c>
      <c r="O13" s="9">
        <v>336</v>
      </c>
      <c r="P13" s="9">
        <v>538</v>
      </c>
      <c r="Q13" s="9">
        <v>349</v>
      </c>
      <c r="R13" s="9">
        <v>121</v>
      </c>
      <c r="T13" s="3" t="s">
        <v>3</v>
      </c>
      <c r="U13" s="9">
        <v>336</v>
      </c>
      <c r="V13" s="9">
        <v>185</v>
      </c>
      <c r="W13" s="9">
        <v>328</v>
      </c>
      <c r="X13" s="9">
        <v>495</v>
      </c>
    </row>
    <row r="14" spans="1:24" x14ac:dyDescent="0.25">
      <c r="A14" s="28">
        <f>COUNTIF($B$6:B14,B14)</f>
        <v>1</v>
      </c>
      <c r="B14" s="3" t="s">
        <v>4</v>
      </c>
      <c r="C14" s="10">
        <v>5724</v>
      </c>
      <c r="D14" s="10">
        <v>6729</v>
      </c>
      <c r="E14" s="10">
        <v>4420</v>
      </c>
      <c r="F14" s="10">
        <v>6022</v>
      </c>
      <c r="H14" s="3" t="s">
        <v>4</v>
      </c>
      <c r="I14" s="10">
        <v>5724</v>
      </c>
      <c r="J14" s="10">
        <v>5625</v>
      </c>
      <c r="K14" s="10">
        <v>5704</v>
      </c>
      <c r="L14" s="10">
        <v>5842</v>
      </c>
      <c r="N14" s="3" t="s">
        <v>4</v>
      </c>
      <c r="O14" s="10">
        <v>5724</v>
      </c>
      <c r="P14" s="10">
        <v>3815</v>
      </c>
      <c r="Q14" s="10">
        <v>6028</v>
      </c>
      <c r="R14" s="10">
        <v>7330</v>
      </c>
      <c r="T14" s="3" t="s">
        <v>4</v>
      </c>
      <c r="U14" s="10">
        <v>5724</v>
      </c>
      <c r="V14" s="10">
        <v>5066</v>
      </c>
      <c r="W14" s="10">
        <v>6258</v>
      </c>
      <c r="X14" s="10">
        <v>5846</v>
      </c>
    </row>
    <row r="15" spans="1:24" x14ac:dyDescent="0.25">
      <c r="A15" s="28">
        <f>COUNTIF($B$6:B15,B15)</f>
        <v>1</v>
      </c>
      <c r="B15" s="3" t="s">
        <v>101</v>
      </c>
      <c r="C15" s="9">
        <v>11</v>
      </c>
      <c r="D15" s="9">
        <v>29</v>
      </c>
      <c r="E15" s="9">
        <v>3</v>
      </c>
      <c r="F15" s="9">
        <v>1</v>
      </c>
      <c r="H15" s="3" t="s">
        <v>101</v>
      </c>
      <c r="I15" s="9">
        <v>11</v>
      </c>
      <c r="J15" s="9">
        <v>27</v>
      </c>
      <c r="K15" s="9">
        <v>6</v>
      </c>
      <c r="L15" s="9">
        <v>0</v>
      </c>
      <c r="N15" s="3" t="s">
        <v>101</v>
      </c>
      <c r="O15" s="9">
        <v>11</v>
      </c>
      <c r="P15" s="9">
        <v>27</v>
      </c>
      <c r="Q15" s="9">
        <v>3</v>
      </c>
      <c r="R15" s="9">
        <v>2</v>
      </c>
      <c r="T15" s="3" t="s">
        <v>101</v>
      </c>
      <c r="U15" s="9">
        <v>11</v>
      </c>
      <c r="V15" s="9">
        <v>17</v>
      </c>
      <c r="W15" s="9">
        <v>9</v>
      </c>
      <c r="X15" s="9">
        <v>6</v>
      </c>
    </row>
    <row r="16" spans="1:24" x14ac:dyDescent="0.25">
      <c r="A16" s="28">
        <f>COUNTIF($B$6:B16,B16)</f>
        <v>1</v>
      </c>
      <c r="B16" s="3" t="s">
        <v>102</v>
      </c>
      <c r="C16" s="9">
        <v>305</v>
      </c>
      <c r="D16" s="9">
        <v>382</v>
      </c>
      <c r="E16" s="9">
        <v>225</v>
      </c>
      <c r="F16" s="9">
        <v>309</v>
      </c>
      <c r="H16" s="3" t="s">
        <v>102</v>
      </c>
      <c r="I16" s="9">
        <v>305</v>
      </c>
      <c r="J16" s="9">
        <v>360</v>
      </c>
      <c r="K16" s="9">
        <v>285</v>
      </c>
      <c r="L16" s="9">
        <v>270</v>
      </c>
      <c r="N16" s="3" t="s">
        <v>102</v>
      </c>
      <c r="O16" s="9">
        <v>305</v>
      </c>
      <c r="P16" s="9">
        <v>315</v>
      </c>
      <c r="Q16" s="9">
        <v>323</v>
      </c>
      <c r="R16" s="9">
        <v>277</v>
      </c>
      <c r="T16" s="3" t="s">
        <v>102</v>
      </c>
      <c r="U16" s="9">
        <v>305</v>
      </c>
      <c r="V16" s="9">
        <v>229</v>
      </c>
      <c r="W16" s="9">
        <v>321</v>
      </c>
      <c r="X16" s="9">
        <v>365</v>
      </c>
    </row>
    <row r="17" spans="1:24" x14ac:dyDescent="0.25">
      <c r="A17" s="28">
        <f>COUNTIF($B$6:B17,B17)</f>
        <v>1</v>
      </c>
      <c r="B17" s="3" t="s">
        <v>103</v>
      </c>
      <c r="C17" s="10">
        <v>6618</v>
      </c>
      <c r="D17" s="10">
        <v>8288</v>
      </c>
      <c r="E17" s="10">
        <v>5165</v>
      </c>
      <c r="F17" s="10">
        <v>6399</v>
      </c>
      <c r="H17" s="3" t="s">
        <v>103</v>
      </c>
      <c r="I17" s="10">
        <v>6618</v>
      </c>
      <c r="J17" s="10">
        <v>8121</v>
      </c>
      <c r="K17" s="10">
        <v>6261</v>
      </c>
      <c r="L17" s="10">
        <v>5469</v>
      </c>
      <c r="N17" s="3" t="s">
        <v>103</v>
      </c>
      <c r="O17" s="10">
        <v>6618</v>
      </c>
      <c r="P17" s="10">
        <v>8665</v>
      </c>
      <c r="Q17" s="10">
        <v>6926</v>
      </c>
      <c r="R17" s="10">
        <v>4258</v>
      </c>
      <c r="T17" s="3" t="s">
        <v>103</v>
      </c>
      <c r="U17" s="10">
        <v>6618</v>
      </c>
      <c r="V17" s="10">
        <v>4951</v>
      </c>
      <c r="W17" s="10">
        <v>6799</v>
      </c>
      <c r="X17" s="10">
        <v>8105</v>
      </c>
    </row>
    <row r="18" spans="1:24" x14ac:dyDescent="0.25">
      <c r="A18" s="28">
        <f>COUNTIF($B$6:B18,B18)</f>
        <v>0</v>
      </c>
      <c r="B18" s="3"/>
      <c r="C18" s="9"/>
      <c r="D18" s="9"/>
      <c r="E18" s="9"/>
      <c r="F18" s="9"/>
      <c r="H18" s="3"/>
      <c r="I18" s="9"/>
      <c r="J18" s="9"/>
      <c r="K18" s="9"/>
      <c r="L18" s="9"/>
      <c r="N18" s="3"/>
      <c r="O18" s="9"/>
      <c r="P18" s="9"/>
      <c r="Q18" s="9"/>
      <c r="R18" s="9"/>
      <c r="T18" s="3"/>
      <c r="U18" s="9"/>
      <c r="V18" s="9"/>
      <c r="W18" s="9"/>
      <c r="X18" s="9"/>
    </row>
    <row r="19" spans="1:24" x14ac:dyDescent="0.25">
      <c r="A19" s="28">
        <f>COUNTIF($B$6:B19,B19)</f>
        <v>1</v>
      </c>
      <c r="B19" s="3" t="s">
        <v>104</v>
      </c>
      <c r="C19" s="10">
        <v>1629937</v>
      </c>
      <c r="D19" s="10">
        <v>2149463</v>
      </c>
      <c r="E19" s="10">
        <v>1301583</v>
      </c>
      <c r="F19" s="10">
        <v>1438480</v>
      </c>
      <c r="H19" s="3" t="s">
        <v>104</v>
      </c>
      <c r="I19" s="10">
        <v>1629937</v>
      </c>
      <c r="J19" s="10">
        <v>1798269</v>
      </c>
      <c r="K19" s="10">
        <v>1741289</v>
      </c>
      <c r="L19" s="10">
        <v>1349835</v>
      </c>
      <c r="N19" s="3" t="s">
        <v>104</v>
      </c>
      <c r="O19" s="10">
        <v>1629937</v>
      </c>
      <c r="P19" s="10">
        <v>2192949</v>
      </c>
      <c r="Q19" s="10">
        <v>1697749</v>
      </c>
      <c r="R19" s="10">
        <v>998173</v>
      </c>
      <c r="T19" s="3" t="s">
        <v>104</v>
      </c>
      <c r="U19" s="10">
        <v>1629937</v>
      </c>
      <c r="V19" s="10">
        <v>1425339</v>
      </c>
      <c r="W19" s="10">
        <v>1843586</v>
      </c>
      <c r="X19" s="10">
        <v>1620872</v>
      </c>
    </row>
    <row r="20" spans="1:24" x14ac:dyDescent="0.25">
      <c r="A20" s="28">
        <f>COUNTIF($B$6:B20,B20)</f>
        <v>1</v>
      </c>
      <c r="B20" s="3" t="s">
        <v>105</v>
      </c>
      <c r="C20" s="10">
        <v>26373</v>
      </c>
      <c r="D20" s="10">
        <v>45998</v>
      </c>
      <c r="E20" s="10">
        <v>18448</v>
      </c>
      <c r="F20" s="10">
        <v>14655</v>
      </c>
      <c r="H20" s="3" t="s">
        <v>105</v>
      </c>
      <c r="I20" s="10">
        <v>26373</v>
      </c>
      <c r="J20" s="10">
        <v>48386</v>
      </c>
      <c r="K20" s="10">
        <v>18661</v>
      </c>
      <c r="L20" s="10">
        <v>12050</v>
      </c>
      <c r="N20" s="3" t="s">
        <v>105</v>
      </c>
      <c r="O20" s="10">
        <v>26373</v>
      </c>
      <c r="P20" s="10">
        <v>43061</v>
      </c>
      <c r="Q20" s="10">
        <v>23056</v>
      </c>
      <c r="R20" s="10">
        <v>12982</v>
      </c>
      <c r="T20" s="3" t="s">
        <v>105</v>
      </c>
      <c r="U20" s="10">
        <v>26373</v>
      </c>
      <c r="V20" s="10">
        <v>17308</v>
      </c>
      <c r="W20" s="10">
        <v>51875</v>
      </c>
      <c r="X20" s="10">
        <v>9911</v>
      </c>
    </row>
    <row r="21" spans="1:24" x14ac:dyDescent="0.25">
      <c r="A21" s="28">
        <f>COUNTIF($B$6:B21,B21)</f>
        <v>1</v>
      </c>
      <c r="B21" s="3" t="s">
        <v>106</v>
      </c>
      <c r="C21" s="10">
        <v>7390377</v>
      </c>
      <c r="D21" s="10">
        <v>9776693</v>
      </c>
      <c r="E21" s="10">
        <v>5326546</v>
      </c>
      <c r="F21" s="10">
        <v>7067411</v>
      </c>
      <c r="H21" s="3" t="s">
        <v>106</v>
      </c>
      <c r="I21" s="10">
        <v>7390377</v>
      </c>
      <c r="J21" s="10">
        <v>9631905</v>
      </c>
      <c r="K21" s="10">
        <v>6676379</v>
      </c>
      <c r="L21" s="10">
        <v>5860570</v>
      </c>
      <c r="N21" s="3" t="s">
        <v>106</v>
      </c>
      <c r="O21" s="10">
        <v>7390377</v>
      </c>
      <c r="P21" s="10">
        <v>8781799</v>
      </c>
      <c r="Q21" s="10">
        <v>7702370</v>
      </c>
      <c r="R21" s="10">
        <v>5684423</v>
      </c>
      <c r="T21" s="3" t="s">
        <v>106</v>
      </c>
      <c r="U21" s="10">
        <v>7390377</v>
      </c>
      <c r="V21" s="10">
        <v>5235303</v>
      </c>
      <c r="W21" s="10">
        <v>7725949</v>
      </c>
      <c r="X21" s="10">
        <v>9212590</v>
      </c>
    </row>
    <row r="22" spans="1:24" x14ac:dyDescent="0.25">
      <c r="A22" s="28">
        <f>COUNTIF($B$6:B22,B22)</f>
        <v>1</v>
      </c>
      <c r="B22" s="3" t="s">
        <v>107</v>
      </c>
      <c r="C22" s="10">
        <v>58571</v>
      </c>
      <c r="D22" s="10">
        <v>107101</v>
      </c>
      <c r="E22" s="10">
        <v>26701</v>
      </c>
      <c r="F22" s="10">
        <v>41887</v>
      </c>
      <c r="H22" s="3" t="s">
        <v>107</v>
      </c>
      <c r="I22" s="10">
        <v>58571</v>
      </c>
      <c r="J22" s="10">
        <v>99821</v>
      </c>
      <c r="K22" s="10">
        <v>31295</v>
      </c>
      <c r="L22" s="10">
        <v>44577</v>
      </c>
      <c r="N22" s="3" t="s">
        <v>107</v>
      </c>
      <c r="O22" s="10">
        <v>58571</v>
      </c>
      <c r="P22" s="10">
        <v>88596</v>
      </c>
      <c r="Q22" s="10">
        <v>41548</v>
      </c>
      <c r="R22" s="10">
        <v>45551</v>
      </c>
      <c r="T22" s="3" t="s">
        <v>107</v>
      </c>
      <c r="U22" s="10">
        <v>58571</v>
      </c>
      <c r="V22" s="10">
        <v>48873</v>
      </c>
      <c r="W22" s="10">
        <v>50196</v>
      </c>
      <c r="X22" s="10">
        <v>76672</v>
      </c>
    </row>
    <row r="23" spans="1:24" x14ac:dyDescent="0.25">
      <c r="A23" s="28">
        <f>COUNTIF($B$6:B23,B23)</f>
        <v>1</v>
      </c>
      <c r="B23" s="3" t="s">
        <v>5</v>
      </c>
      <c r="C23" s="10">
        <v>108774</v>
      </c>
      <c r="D23" s="10">
        <v>155233</v>
      </c>
      <c r="E23" s="10">
        <v>84903</v>
      </c>
      <c r="F23" s="10">
        <v>86151</v>
      </c>
      <c r="H23" s="3" t="s">
        <v>5</v>
      </c>
      <c r="I23" s="10">
        <v>108774</v>
      </c>
      <c r="J23" s="10">
        <v>117328</v>
      </c>
      <c r="K23" s="10">
        <v>112404</v>
      </c>
      <c r="L23" s="10">
        <v>96571</v>
      </c>
      <c r="N23" s="3" t="s">
        <v>5</v>
      </c>
      <c r="O23" s="10">
        <v>108774</v>
      </c>
      <c r="P23" s="10">
        <v>160966</v>
      </c>
      <c r="Q23" s="10">
        <v>92095</v>
      </c>
      <c r="R23" s="10">
        <v>73206</v>
      </c>
      <c r="T23" s="3" t="s">
        <v>5</v>
      </c>
      <c r="U23" s="10">
        <v>108774</v>
      </c>
      <c r="V23" s="10">
        <v>97897</v>
      </c>
      <c r="W23" s="10">
        <v>116493</v>
      </c>
      <c r="X23" s="10">
        <v>111936</v>
      </c>
    </row>
    <row r="24" spans="1:24" x14ac:dyDescent="0.25">
      <c r="A24" s="28">
        <f>COUNTIF($B$6:B24,B24)</f>
        <v>1</v>
      </c>
      <c r="B24" s="3" t="s">
        <v>6</v>
      </c>
      <c r="C24" s="10">
        <v>120725</v>
      </c>
      <c r="D24" s="10">
        <v>171163</v>
      </c>
      <c r="E24" s="10">
        <v>83937</v>
      </c>
      <c r="F24" s="10">
        <v>107054</v>
      </c>
      <c r="H24" s="3" t="s">
        <v>6</v>
      </c>
      <c r="I24" s="10">
        <v>120725</v>
      </c>
      <c r="J24" s="10">
        <v>136657</v>
      </c>
      <c r="K24" s="10">
        <v>116267</v>
      </c>
      <c r="L24" s="10">
        <v>109233</v>
      </c>
      <c r="N24" s="3" t="s">
        <v>6</v>
      </c>
      <c r="O24" s="10">
        <v>120725</v>
      </c>
      <c r="P24" s="10">
        <v>175918</v>
      </c>
      <c r="Q24" s="10">
        <v>113903</v>
      </c>
      <c r="R24" s="10">
        <v>72280</v>
      </c>
      <c r="T24" s="3" t="s">
        <v>6</v>
      </c>
      <c r="U24" s="10">
        <v>120725</v>
      </c>
      <c r="V24" s="10">
        <v>100782</v>
      </c>
      <c r="W24" s="10">
        <v>127381</v>
      </c>
      <c r="X24" s="10">
        <v>134031</v>
      </c>
    </row>
    <row r="25" spans="1:24" x14ac:dyDescent="0.25">
      <c r="A25" s="28">
        <f>COUNTIF($B$6:B25,B25)</f>
        <v>1</v>
      </c>
      <c r="B25" s="5" t="s">
        <v>7</v>
      </c>
      <c r="C25" s="13">
        <v>9334756</v>
      </c>
      <c r="D25" s="13">
        <v>12405650</v>
      </c>
      <c r="E25" s="13">
        <v>6842117</v>
      </c>
      <c r="F25" s="13">
        <v>8755639</v>
      </c>
      <c r="H25" s="5" t="s">
        <v>7</v>
      </c>
      <c r="I25" s="13">
        <v>9334756</v>
      </c>
      <c r="J25" s="13">
        <v>11832365</v>
      </c>
      <c r="K25" s="13">
        <v>8696296</v>
      </c>
      <c r="L25" s="13">
        <v>7472836</v>
      </c>
      <c r="N25" s="5" t="s">
        <v>7</v>
      </c>
      <c r="O25" s="13">
        <v>9334756</v>
      </c>
      <c r="P25" s="13">
        <v>11443290</v>
      </c>
      <c r="Q25" s="13">
        <v>9670721</v>
      </c>
      <c r="R25" s="13">
        <v>6886615</v>
      </c>
      <c r="T25" s="5" t="s">
        <v>7</v>
      </c>
      <c r="U25" s="13">
        <v>9334756</v>
      </c>
      <c r="V25" s="13">
        <v>6925501</v>
      </c>
      <c r="W25" s="13">
        <v>9915480</v>
      </c>
      <c r="X25" s="13">
        <v>11166012</v>
      </c>
    </row>
    <row r="26" spans="1:24" x14ac:dyDescent="0.25">
      <c r="A26" s="28">
        <f>COUNTIF($B$6:B26,B26)</f>
        <v>0</v>
      </c>
      <c r="B26" s="3"/>
      <c r="C26" s="9"/>
      <c r="D26" s="9"/>
      <c r="E26" s="9"/>
      <c r="F26" s="9"/>
      <c r="H26" s="3"/>
      <c r="I26" s="9"/>
      <c r="J26" s="9"/>
      <c r="K26" s="9"/>
      <c r="L26" s="9"/>
      <c r="N26" s="3"/>
      <c r="O26" s="9"/>
      <c r="P26" s="9"/>
      <c r="Q26" s="9"/>
      <c r="R26" s="9"/>
      <c r="T26" s="3"/>
      <c r="U26" s="9"/>
      <c r="V26" s="9"/>
      <c r="W26" s="9"/>
      <c r="X26" s="9"/>
    </row>
    <row r="27" spans="1:24" x14ac:dyDescent="0.25">
      <c r="A27" s="28">
        <f>COUNTIF($B$6:B27,B27)</f>
        <v>1</v>
      </c>
      <c r="B27" s="3" t="s">
        <v>108</v>
      </c>
      <c r="C27" s="11">
        <v>-429180</v>
      </c>
      <c r="D27" s="11">
        <v>-535249</v>
      </c>
      <c r="E27" s="11">
        <v>-349068</v>
      </c>
      <c r="F27" s="11">
        <v>-403184</v>
      </c>
      <c r="H27" s="3" t="s">
        <v>108</v>
      </c>
      <c r="I27" s="11">
        <v>-429180</v>
      </c>
      <c r="J27" s="11">
        <v>-440256</v>
      </c>
      <c r="K27" s="11">
        <v>-456044</v>
      </c>
      <c r="L27" s="11">
        <v>-391183</v>
      </c>
      <c r="N27" s="3" t="s">
        <v>108</v>
      </c>
      <c r="O27" s="11">
        <v>-429180</v>
      </c>
      <c r="P27" s="11">
        <v>-537119</v>
      </c>
      <c r="Q27" s="11">
        <v>-456732</v>
      </c>
      <c r="R27" s="11">
        <v>-293487</v>
      </c>
      <c r="T27" s="3" t="s">
        <v>108</v>
      </c>
      <c r="U27" s="11">
        <v>-429180</v>
      </c>
      <c r="V27" s="11">
        <v>-376091</v>
      </c>
      <c r="W27" s="11">
        <v>-478626</v>
      </c>
      <c r="X27" s="11">
        <v>-432827</v>
      </c>
    </row>
    <row r="28" spans="1:24" x14ac:dyDescent="0.25">
      <c r="A28" s="28">
        <f>COUNTIF($B$6:B28,B28)</f>
        <v>1</v>
      </c>
      <c r="B28" s="3" t="s">
        <v>109</v>
      </c>
      <c r="C28" s="11">
        <v>-4686187</v>
      </c>
      <c r="D28" s="11">
        <v>-5774958</v>
      </c>
      <c r="E28" s="11">
        <v>-3463577</v>
      </c>
      <c r="F28" s="11">
        <v>-4820227</v>
      </c>
      <c r="H28" s="3" t="s">
        <v>109</v>
      </c>
      <c r="I28" s="11">
        <v>-4686187</v>
      </c>
      <c r="J28" s="11">
        <v>-5476031</v>
      </c>
      <c r="K28" s="11">
        <v>-4328121</v>
      </c>
      <c r="L28" s="11">
        <v>-4253766</v>
      </c>
      <c r="N28" s="3" t="s">
        <v>109</v>
      </c>
      <c r="O28" s="11">
        <v>-4686187</v>
      </c>
      <c r="P28" s="11">
        <v>-4679700</v>
      </c>
      <c r="Q28" s="11">
        <v>-4989083</v>
      </c>
      <c r="R28" s="11">
        <v>-4389337</v>
      </c>
      <c r="T28" s="3" t="s">
        <v>109</v>
      </c>
      <c r="U28" s="11">
        <v>-4686187</v>
      </c>
      <c r="V28" s="11">
        <v>-3501910</v>
      </c>
      <c r="W28" s="11">
        <v>-4892159</v>
      </c>
      <c r="X28" s="11">
        <v>-5665951</v>
      </c>
    </row>
    <row r="29" spans="1:24" x14ac:dyDescent="0.25">
      <c r="A29" s="28">
        <f>COUNTIF($B$6:B29,B29)</f>
        <v>1</v>
      </c>
      <c r="B29" s="3" t="s">
        <v>110</v>
      </c>
      <c r="C29" s="11">
        <v>-6624</v>
      </c>
      <c r="D29" s="11">
        <v>-9187</v>
      </c>
      <c r="E29" s="11">
        <v>-5269</v>
      </c>
      <c r="F29" s="11">
        <v>-5414</v>
      </c>
      <c r="H29" s="3" t="s">
        <v>110</v>
      </c>
      <c r="I29" s="11">
        <v>-6624</v>
      </c>
      <c r="J29" s="11">
        <v>-12141</v>
      </c>
      <c r="K29" s="11">
        <v>-3960</v>
      </c>
      <c r="L29" s="11">
        <v>-3767</v>
      </c>
      <c r="N29" s="3" t="s">
        <v>110</v>
      </c>
      <c r="O29" s="11">
        <v>-6624</v>
      </c>
      <c r="P29" s="11">
        <v>-11140</v>
      </c>
      <c r="Q29" s="11">
        <v>-3612</v>
      </c>
      <c r="R29" s="11">
        <v>-5118</v>
      </c>
      <c r="T29" s="3" t="s">
        <v>110</v>
      </c>
      <c r="U29" s="11">
        <v>-6624</v>
      </c>
      <c r="V29" s="11">
        <v>-2972</v>
      </c>
      <c r="W29" s="11">
        <v>-11727</v>
      </c>
      <c r="X29" s="11">
        <v>-5171</v>
      </c>
    </row>
    <row r="30" spans="1:24" x14ac:dyDescent="0.25">
      <c r="A30" s="28">
        <f>COUNTIF($B$6:B30,B30)</f>
        <v>1</v>
      </c>
      <c r="B30" s="3" t="s">
        <v>111</v>
      </c>
      <c r="C30" s="11">
        <v>-449323</v>
      </c>
      <c r="D30" s="11">
        <v>-595959</v>
      </c>
      <c r="E30" s="11">
        <v>-311007</v>
      </c>
      <c r="F30" s="11">
        <v>-440991</v>
      </c>
      <c r="H30" s="3" t="s">
        <v>111</v>
      </c>
      <c r="I30" s="11">
        <v>-449323</v>
      </c>
      <c r="J30" s="11">
        <v>-614810</v>
      </c>
      <c r="K30" s="11">
        <v>-389922</v>
      </c>
      <c r="L30" s="11">
        <v>-343079</v>
      </c>
      <c r="N30" s="3" t="s">
        <v>111</v>
      </c>
      <c r="O30" s="11">
        <v>-449323</v>
      </c>
      <c r="P30" s="11">
        <v>-626249</v>
      </c>
      <c r="Q30" s="11">
        <v>-463643</v>
      </c>
      <c r="R30" s="11">
        <v>-257793</v>
      </c>
      <c r="T30" s="3" t="s">
        <v>111</v>
      </c>
      <c r="U30" s="11">
        <v>-449323</v>
      </c>
      <c r="V30" s="11">
        <v>-272730</v>
      </c>
      <c r="W30" s="11">
        <v>-443784</v>
      </c>
      <c r="X30" s="11">
        <v>-631727</v>
      </c>
    </row>
    <row r="31" spans="1:24" x14ac:dyDescent="0.25">
      <c r="A31" s="28">
        <f>COUNTIF($B$6:B31,B31)</f>
        <v>1</v>
      </c>
      <c r="B31" s="5" t="s">
        <v>8</v>
      </c>
      <c r="C31" s="13">
        <v>-5571314</v>
      </c>
      <c r="D31" s="13">
        <v>-6915353</v>
      </c>
      <c r="E31" s="13">
        <v>-4128921</v>
      </c>
      <c r="F31" s="13">
        <v>-5669816</v>
      </c>
      <c r="H31" s="5" t="s">
        <v>8</v>
      </c>
      <c r="I31" s="13">
        <v>-5571314</v>
      </c>
      <c r="J31" s="13">
        <v>-6543239</v>
      </c>
      <c r="K31" s="13">
        <v>-5178047</v>
      </c>
      <c r="L31" s="13">
        <v>-4991795</v>
      </c>
      <c r="N31" s="5" t="s">
        <v>8</v>
      </c>
      <c r="O31" s="13">
        <v>-5571314</v>
      </c>
      <c r="P31" s="13">
        <v>-5854208</v>
      </c>
      <c r="Q31" s="13">
        <v>-5913069</v>
      </c>
      <c r="R31" s="13">
        <v>-4945735</v>
      </c>
      <c r="T31" s="5" t="s">
        <v>8</v>
      </c>
      <c r="U31" s="13">
        <v>-5571314</v>
      </c>
      <c r="V31" s="13">
        <v>-4153703</v>
      </c>
      <c r="W31" s="13">
        <v>-5826297</v>
      </c>
      <c r="X31" s="13">
        <v>-6735676</v>
      </c>
    </row>
    <row r="32" spans="1:24" x14ac:dyDescent="0.25">
      <c r="A32" s="28">
        <f>COUNTIF($B$6:B32,B32)</f>
        <v>1</v>
      </c>
      <c r="B32" s="5" t="s">
        <v>9</v>
      </c>
      <c r="C32" s="13">
        <v>3763442</v>
      </c>
      <c r="D32" s="13">
        <v>5490298</v>
      </c>
      <c r="E32" s="13">
        <v>2713197</v>
      </c>
      <c r="F32" s="13">
        <v>3085823</v>
      </c>
      <c r="H32" s="5" t="s">
        <v>9</v>
      </c>
      <c r="I32" s="13">
        <v>3763442</v>
      </c>
      <c r="J32" s="13">
        <v>5289127</v>
      </c>
      <c r="K32" s="13">
        <v>3518249</v>
      </c>
      <c r="L32" s="13">
        <v>2481041</v>
      </c>
      <c r="N32" s="5" t="s">
        <v>9</v>
      </c>
      <c r="O32" s="13">
        <v>3763442</v>
      </c>
      <c r="P32" s="13">
        <v>5589083</v>
      </c>
      <c r="Q32" s="13">
        <v>3757651</v>
      </c>
      <c r="R32" s="13">
        <v>1940879</v>
      </c>
      <c r="T32" s="5" t="s">
        <v>9</v>
      </c>
      <c r="U32" s="13">
        <v>3763442</v>
      </c>
      <c r="V32" s="13">
        <v>2771798</v>
      </c>
      <c r="W32" s="13">
        <v>4089183</v>
      </c>
      <c r="X32" s="13">
        <v>4430336</v>
      </c>
    </row>
    <row r="33" spans="1:24" x14ac:dyDescent="0.25">
      <c r="A33" s="28">
        <f>COUNTIF($B$6:B33,B33)</f>
        <v>0</v>
      </c>
      <c r="B33" s="3"/>
      <c r="C33" s="9"/>
      <c r="D33" s="9"/>
      <c r="E33" s="9"/>
      <c r="F33" s="9"/>
      <c r="H33" s="3"/>
      <c r="I33" s="9"/>
      <c r="J33" s="9"/>
      <c r="K33" s="9"/>
      <c r="L33" s="9"/>
      <c r="N33" s="3"/>
      <c r="O33" s="9"/>
      <c r="P33" s="9"/>
      <c r="Q33" s="9"/>
      <c r="R33" s="9"/>
      <c r="T33" s="3"/>
      <c r="U33" s="9"/>
      <c r="V33" s="9"/>
      <c r="W33" s="9"/>
      <c r="X33" s="9"/>
    </row>
    <row r="34" spans="1:24" x14ac:dyDescent="0.25">
      <c r="A34" s="28">
        <f>COUNTIF($B$6:B34,B34)</f>
        <v>1</v>
      </c>
      <c r="B34" s="3" t="s">
        <v>112</v>
      </c>
      <c r="C34" s="11">
        <v>-378086</v>
      </c>
      <c r="D34" s="11">
        <v>-477900</v>
      </c>
      <c r="E34" s="11">
        <v>-272802</v>
      </c>
      <c r="F34" s="11">
        <v>-383565</v>
      </c>
      <c r="H34" s="3" t="s">
        <v>112</v>
      </c>
      <c r="I34" s="11">
        <v>-378086</v>
      </c>
      <c r="J34" s="11">
        <v>-438745</v>
      </c>
      <c r="K34" s="11">
        <v>-358458</v>
      </c>
      <c r="L34" s="11">
        <v>-336995</v>
      </c>
      <c r="N34" s="3" t="s">
        <v>112</v>
      </c>
      <c r="O34" s="11">
        <v>-378086</v>
      </c>
      <c r="P34" s="11">
        <v>-473721</v>
      </c>
      <c r="Q34" s="11">
        <v>-404155</v>
      </c>
      <c r="R34" s="11">
        <v>-256202</v>
      </c>
      <c r="T34" s="3" t="s">
        <v>112</v>
      </c>
      <c r="U34" s="11">
        <v>-378086</v>
      </c>
      <c r="V34" s="11">
        <v>-267489</v>
      </c>
      <c r="W34" s="11">
        <v>-398049</v>
      </c>
      <c r="X34" s="11">
        <v>-468856</v>
      </c>
    </row>
    <row r="35" spans="1:24" x14ac:dyDescent="0.25">
      <c r="A35" s="28">
        <f>COUNTIF($B$6:B35,B35)</f>
        <v>1</v>
      </c>
      <c r="B35" s="3" t="s">
        <v>113</v>
      </c>
      <c r="C35" s="11">
        <v>-172412</v>
      </c>
      <c r="D35" s="11">
        <v>-205101</v>
      </c>
      <c r="E35" s="11">
        <v>-141460</v>
      </c>
      <c r="F35" s="11">
        <v>-170672</v>
      </c>
      <c r="H35" s="3" t="s">
        <v>113</v>
      </c>
      <c r="I35" s="11">
        <v>-172412</v>
      </c>
      <c r="J35" s="11">
        <v>-190463</v>
      </c>
      <c r="K35" s="11">
        <v>-171917</v>
      </c>
      <c r="L35" s="11">
        <v>-154830</v>
      </c>
      <c r="N35" s="3" t="s">
        <v>113</v>
      </c>
      <c r="O35" s="11">
        <v>-172412</v>
      </c>
      <c r="P35" s="11">
        <v>-220579</v>
      </c>
      <c r="Q35" s="11">
        <v>-183060</v>
      </c>
      <c r="R35" s="11">
        <v>-113509</v>
      </c>
      <c r="T35" s="3" t="s">
        <v>113</v>
      </c>
      <c r="U35" s="11">
        <v>-172412</v>
      </c>
      <c r="V35" s="11">
        <v>-120333</v>
      </c>
      <c r="W35" s="11">
        <v>-184365</v>
      </c>
      <c r="X35" s="11">
        <v>-212597</v>
      </c>
    </row>
    <row r="36" spans="1:24" x14ac:dyDescent="0.25">
      <c r="A36" s="28">
        <f>COUNTIF($B$6:B36,B36)</f>
        <v>1</v>
      </c>
      <c r="B36" s="3" t="s">
        <v>114</v>
      </c>
      <c r="C36" s="11">
        <v>-350549</v>
      </c>
      <c r="D36" s="11">
        <v>-456750</v>
      </c>
      <c r="E36" s="11">
        <v>-265956</v>
      </c>
      <c r="F36" s="11">
        <v>-328907</v>
      </c>
      <c r="H36" s="3" t="s">
        <v>114</v>
      </c>
      <c r="I36" s="11">
        <v>-350549</v>
      </c>
      <c r="J36" s="11">
        <v>-386686</v>
      </c>
      <c r="K36" s="11">
        <v>-344387</v>
      </c>
      <c r="L36" s="11">
        <v>-320527</v>
      </c>
      <c r="N36" s="3" t="s">
        <v>114</v>
      </c>
      <c r="O36" s="11">
        <v>-350549</v>
      </c>
      <c r="P36" s="11">
        <v>-451466</v>
      </c>
      <c r="Q36" s="11">
        <v>-359689</v>
      </c>
      <c r="R36" s="11">
        <v>-240327</v>
      </c>
      <c r="T36" s="3" t="s">
        <v>114</v>
      </c>
      <c r="U36" s="11">
        <v>-350549</v>
      </c>
      <c r="V36" s="11">
        <v>-292030</v>
      </c>
      <c r="W36" s="11">
        <v>-373726</v>
      </c>
      <c r="X36" s="11">
        <v>-385943</v>
      </c>
    </row>
    <row r="37" spans="1:24" x14ac:dyDescent="0.25">
      <c r="A37" s="28">
        <f>COUNTIF($B$6:B37,B37)</f>
        <v>1</v>
      </c>
      <c r="B37" s="3" t="s">
        <v>10</v>
      </c>
      <c r="C37" s="11">
        <v>-21439</v>
      </c>
      <c r="D37" s="11">
        <v>-27740</v>
      </c>
      <c r="E37" s="11">
        <v>-17629</v>
      </c>
      <c r="F37" s="11">
        <v>-18945</v>
      </c>
      <c r="H37" s="3" t="s">
        <v>10</v>
      </c>
      <c r="I37" s="11">
        <v>-21439</v>
      </c>
      <c r="J37" s="11">
        <v>-26514</v>
      </c>
      <c r="K37" s="11">
        <v>-19454</v>
      </c>
      <c r="L37" s="11">
        <v>-18346</v>
      </c>
      <c r="N37" s="3" t="s">
        <v>10</v>
      </c>
      <c r="O37" s="11">
        <v>-21439</v>
      </c>
      <c r="P37" s="11">
        <v>-27287</v>
      </c>
      <c r="Q37" s="11">
        <v>-22838</v>
      </c>
      <c r="R37" s="11">
        <v>-14183</v>
      </c>
      <c r="T37" s="3" t="s">
        <v>10</v>
      </c>
      <c r="U37" s="11">
        <v>-21439</v>
      </c>
      <c r="V37" s="11">
        <v>-16243</v>
      </c>
      <c r="W37" s="11">
        <v>-23555</v>
      </c>
      <c r="X37" s="11">
        <v>-24525</v>
      </c>
    </row>
    <row r="38" spans="1:24" x14ac:dyDescent="0.25">
      <c r="A38" s="28">
        <f>COUNTIF($B$6:B38,B38)</f>
        <v>1</v>
      </c>
      <c r="B38" s="3" t="s">
        <v>11</v>
      </c>
      <c r="C38" s="11">
        <v>-684804</v>
      </c>
      <c r="D38" s="11">
        <v>-969043</v>
      </c>
      <c r="E38" s="11">
        <v>-430982</v>
      </c>
      <c r="F38" s="11">
        <v>-654343</v>
      </c>
      <c r="H38" s="3" t="s">
        <v>11</v>
      </c>
      <c r="I38" s="11">
        <v>-684804</v>
      </c>
      <c r="J38" s="11">
        <v>-883561</v>
      </c>
      <c r="K38" s="11">
        <v>-613540</v>
      </c>
      <c r="L38" s="11">
        <v>-557122</v>
      </c>
      <c r="N38" s="3" t="s">
        <v>11</v>
      </c>
      <c r="O38" s="11">
        <v>-684804</v>
      </c>
      <c r="P38" s="11">
        <v>-1041403</v>
      </c>
      <c r="Q38" s="11">
        <v>-684033</v>
      </c>
      <c r="R38" s="11">
        <v>-328446</v>
      </c>
      <c r="T38" s="3" t="s">
        <v>11</v>
      </c>
      <c r="U38" s="11">
        <v>-684804</v>
      </c>
      <c r="V38" s="11">
        <v>-439059</v>
      </c>
      <c r="W38" s="11">
        <v>-708612</v>
      </c>
      <c r="X38" s="11">
        <v>-907073</v>
      </c>
    </row>
    <row r="39" spans="1:24" x14ac:dyDescent="0.25">
      <c r="A39" s="28">
        <f>COUNTIF($B$6:B39,B39)</f>
        <v>1</v>
      </c>
      <c r="B39" s="3" t="s">
        <v>12</v>
      </c>
      <c r="C39" s="11">
        <v>-128409</v>
      </c>
      <c r="D39" s="11">
        <v>-162645</v>
      </c>
      <c r="E39" s="11">
        <v>-99247</v>
      </c>
      <c r="F39" s="11">
        <v>-123328</v>
      </c>
      <c r="H39" s="3" t="s">
        <v>12</v>
      </c>
      <c r="I39" s="11">
        <v>-128409</v>
      </c>
      <c r="J39" s="11">
        <v>-136459</v>
      </c>
      <c r="K39" s="11">
        <v>-130011</v>
      </c>
      <c r="L39" s="11">
        <v>-118743</v>
      </c>
      <c r="N39" s="3" t="s">
        <v>12</v>
      </c>
      <c r="O39" s="11">
        <v>-128409</v>
      </c>
      <c r="P39" s="11">
        <v>-158896</v>
      </c>
      <c r="Q39" s="11">
        <v>-130963</v>
      </c>
      <c r="R39" s="11">
        <v>-95319</v>
      </c>
      <c r="T39" s="3" t="s">
        <v>12</v>
      </c>
      <c r="U39" s="11">
        <v>-128409</v>
      </c>
      <c r="V39" s="11">
        <v>-107104</v>
      </c>
      <c r="W39" s="11">
        <v>-137153</v>
      </c>
      <c r="X39" s="11">
        <v>-140989</v>
      </c>
    </row>
    <row r="40" spans="1:24" x14ac:dyDescent="0.25">
      <c r="A40" s="28">
        <f>COUNTIF($B$6:B40,B40)</f>
        <v>1</v>
      </c>
      <c r="B40" s="3" t="s">
        <v>13</v>
      </c>
      <c r="C40" s="11">
        <v>-217098</v>
      </c>
      <c r="D40" s="11">
        <v>-259249</v>
      </c>
      <c r="E40" s="11">
        <v>-168591</v>
      </c>
      <c r="F40" s="11">
        <v>-223464</v>
      </c>
      <c r="H40" s="3" t="s">
        <v>13</v>
      </c>
      <c r="I40" s="11">
        <v>-217098</v>
      </c>
      <c r="J40" s="11">
        <v>-238364</v>
      </c>
      <c r="K40" s="11">
        <v>-204039</v>
      </c>
      <c r="L40" s="11">
        <v>-208879</v>
      </c>
      <c r="N40" s="3" t="s">
        <v>13</v>
      </c>
      <c r="O40" s="11">
        <v>-217098</v>
      </c>
      <c r="P40" s="11">
        <v>-265496</v>
      </c>
      <c r="Q40" s="11">
        <v>-218509</v>
      </c>
      <c r="R40" s="11">
        <v>-167215</v>
      </c>
      <c r="T40" s="3" t="s">
        <v>13</v>
      </c>
      <c r="U40" s="11">
        <v>-217098</v>
      </c>
      <c r="V40" s="11">
        <v>-159636</v>
      </c>
      <c r="W40" s="11">
        <v>-216767</v>
      </c>
      <c r="X40" s="11">
        <v>-274977</v>
      </c>
    </row>
    <row r="41" spans="1:24" x14ac:dyDescent="0.25">
      <c r="A41" s="28">
        <f>COUNTIF($B$6:B41,B41)</f>
        <v>1</v>
      </c>
      <c r="B41" s="5" t="s">
        <v>14</v>
      </c>
      <c r="C41" s="13">
        <v>-1952798</v>
      </c>
      <c r="D41" s="13">
        <v>-2558428</v>
      </c>
      <c r="E41" s="13">
        <v>-1396667</v>
      </c>
      <c r="F41" s="13">
        <v>-1903224</v>
      </c>
      <c r="H41" s="5" t="s">
        <v>14</v>
      </c>
      <c r="I41" s="13">
        <v>-1952798</v>
      </c>
      <c r="J41" s="13">
        <v>-2300792</v>
      </c>
      <c r="K41" s="13">
        <v>-1841806</v>
      </c>
      <c r="L41" s="13">
        <v>-1715442</v>
      </c>
      <c r="N41" s="5" t="s">
        <v>14</v>
      </c>
      <c r="O41" s="13">
        <v>-1952798</v>
      </c>
      <c r="P41" s="13">
        <v>-2638848</v>
      </c>
      <c r="Q41" s="13">
        <v>-2003247</v>
      </c>
      <c r="R41" s="13">
        <v>-1215201</v>
      </c>
      <c r="T41" s="5" t="s">
        <v>14</v>
      </c>
      <c r="U41" s="13">
        <v>-1952798</v>
      </c>
      <c r="V41" s="13">
        <v>-1401894</v>
      </c>
      <c r="W41" s="13">
        <v>-2042227</v>
      </c>
      <c r="X41" s="13">
        <v>-2414960</v>
      </c>
    </row>
    <row r="42" spans="1:24" x14ac:dyDescent="0.25">
      <c r="A42" s="28">
        <f>COUNTIF($B$6:B42,B42)</f>
        <v>1</v>
      </c>
      <c r="B42" s="3" t="s">
        <v>115</v>
      </c>
      <c r="C42" s="11">
        <v>-728768</v>
      </c>
      <c r="D42" s="11">
        <v>-958011</v>
      </c>
      <c r="E42" s="11">
        <v>-548374</v>
      </c>
      <c r="F42" s="11">
        <v>-679846</v>
      </c>
      <c r="H42" s="3" t="s">
        <v>115</v>
      </c>
      <c r="I42" s="11">
        <v>-728768</v>
      </c>
      <c r="J42" s="11">
        <v>-829495</v>
      </c>
      <c r="K42" s="11">
        <v>-724059</v>
      </c>
      <c r="L42" s="11">
        <v>-632608</v>
      </c>
      <c r="N42" s="3" t="s">
        <v>115</v>
      </c>
      <c r="O42" s="11">
        <v>-728768</v>
      </c>
      <c r="P42" s="11">
        <v>-970473</v>
      </c>
      <c r="Q42" s="11">
        <v>-732859</v>
      </c>
      <c r="R42" s="11">
        <v>-482606</v>
      </c>
      <c r="T42" s="3" t="s">
        <v>115</v>
      </c>
      <c r="U42" s="11">
        <v>-728768</v>
      </c>
      <c r="V42" s="11">
        <v>-554899</v>
      </c>
      <c r="W42" s="11">
        <v>-830332</v>
      </c>
      <c r="X42" s="11">
        <v>-801181</v>
      </c>
    </row>
    <row r="43" spans="1:24" x14ac:dyDescent="0.25">
      <c r="A43" s="28">
        <f>COUNTIF($B$6:B43,B43)</f>
        <v>1</v>
      </c>
      <c r="B43" s="3" t="s">
        <v>116</v>
      </c>
      <c r="C43" s="11">
        <v>-35139</v>
      </c>
      <c r="D43" s="11">
        <v>-20478</v>
      </c>
      <c r="E43" s="11">
        <v>-16043</v>
      </c>
      <c r="F43" s="11">
        <v>-68948</v>
      </c>
      <c r="H43" s="3" t="s">
        <v>116</v>
      </c>
      <c r="I43" s="11">
        <v>-35139</v>
      </c>
      <c r="J43" s="11">
        <v>-18083</v>
      </c>
      <c r="K43" s="11">
        <v>-9825</v>
      </c>
      <c r="L43" s="11">
        <v>-77574</v>
      </c>
      <c r="N43" s="3" t="s">
        <v>116</v>
      </c>
      <c r="O43" s="11">
        <v>-35139</v>
      </c>
      <c r="P43" s="11">
        <v>-39609</v>
      </c>
      <c r="Q43" s="11">
        <v>-35625</v>
      </c>
      <c r="R43" s="11">
        <v>-30177</v>
      </c>
      <c r="T43" s="3" t="s">
        <v>116</v>
      </c>
      <c r="U43" s="11">
        <v>-35139</v>
      </c>
      <c r="V43" s="11">
        <v>-9491</v>
      </c>
      <c r="W43" s="11">
        <v>-12426</v>
      </c>
      <c r="X43" s="11">
        <v>-83573</v>
      </c>
    </row>
    <row r="44" spans="1:24" x14ac:dyDescent="0.25">
      <c r="A44" s="28">
        <f>COUNTIF($B$6:B44,B44)</f>
        <v>1</v>
      </c>
      <c r="B44" s="3" t="s">
        <v>117</v>
      </c>
      <c r="C44" s="10">
        <v>61657</v>
      </c>
      <c r="D44" s="10">
        <v>124233</v>
      </c>
      <c r="E44" s="10">
        <v>40182</v>
      </c>
      <c r="F44" s="10">
        <v>20495</v>
      </c>
      <c r="H44" s="3" t="s">
        <v>117</v>
      </c>
      <c r="I44" s="10">
        <v>61657</v>
      </c>
      <c r="J44" s="10">
        <v>116130</v>
      </c>
      <c r="K44" s="10">
        <v>51654</v>
      </c>
      <c r="L44" s="10">
        <v>17121</v>
      </c>
      <c r="N44" s="3" t="s">
        <v>117</v>
      </c>
      <c r="O44" s="10">
        <v>61657</v>
      </c>
      <c r="P44" s="10">
        <v>81004</v>
      </c>
      <c r="Q44" s="10">
        <v>61911</v>
      </c>
      <c r="R44" s="10">
        <v>42026</v>
      </c>
      <c r="T44" s="3" t="s">
        <v>117</v>
      </c>
      <c r="U44" s="10">
        <v>61657</v>
      </c>
      <c r="V44" s="10">
        <v>71132</v>
      </c>
      <c r="W44" s="10">
        <v>75902</v>
      </c>
      <c r="X44" s="10">
        <v>37902</v>
      </c>
    </row>
    <row r="45" spans="1:24" x14ac:dyDescent="0.25">
      <c r="A45" s="28">
        <f>COUNTIF($B$6:B45,B45)</f>
        <v>1</v>
      </c>
      <c r="B45" s="5" t="s">
        <v>15</v>
      </c>
      <c r="C45" s="13">
        <v>-2655048</v>
      </c>
      <c r="D45" s="13">
        <v>-3412684</v>
      </c>
      <c r="E45" s="13">
        <v>-1920902</v>
      </c>
      <c r="F45" s="13">
        <v>-2631524</v>
      </c>
      <c r="H45" s="5" t="s">
        <v>15</v>
      </c>
      <c r="I45" s="13">
        <v>-2655048</v>
      </c>
      <c r="J45" s="13">
        <v>-3032240</v>
      </c>
      <c r="K45" s="13">
        <v>-2524035</v>
      </c>
      <c r="L45" s="13">
        <v>-2408503</v>
      </c>
      <c r="N45" s="5" t="s">
        <v>15</v>
      </c>
      <c r="O45" s="13">
        <v>-2655048</v>
      </c>
      <c r="P45" s="13">
        <v>-3567926</v>
      </c>
      <c r="Q45" s="13">
        <v>-2709819</v>
      </c>
      <c r="R45" s="13">
        <v>-1685957</v>
      </c>
      <c r="T45" s="5" t="s">
        <v>15</v>
      </c>
      <c r="U45" s="13">
        <v>-2655048</v>
      </c>
      <c r="V45" s="13">
        <v>-1895153</v>
      </c>
      <c r="W45" s="13">
        <v>-2809084</v>
      </c>
      <c r="X45" s="13">
        <v>-3261811</v>
      </c>
    </row>
    <row r="46" spans="1:24" x14ac:dyDescent="0.25">
      <c r="A46" s="28">
        <f>COUNTIF($B$6:B46,B46)</f>
        <v>1</v>
      </c>
      <c r="B46" s="5" t="s">
        <v>118</v>
      </c>
      <c r="C46" s="13">
        <v>1108394</v>
      </c>
      <c r="D46" s="13">
        <v>2077613</v>
      </c>
      <c r="E46" s="13">
        <v>792295</v>
      </c>
      <c r="F46" s="13">
        <v>454299</v>
      </c>
      <c r="H46" s="5" t="s">
        <v>118</v>
      </c>
      <c r="I46" s="13">
        <v>1108394</v>
      </c>
      <c r="J46" s="13">
        <v>2256887</v>
      </c>
      <c r="K46" s="13">
        <v>994214</v>
      </c>
      <c r="L46" s="13">
        <v>72538</v>
      </c>
      <c r="N46" s="5" t="s">
        <v>118</v>
      </c>
      <c r="O46" s="13">
        <v>1108394</v>
      </c>
      <c r="P46" s="13">
        <v>2021157</v>
      </c>
      <c r="Q46" s="13">
        <v>1047832</v>
      </c>
      <c r="R46" s="13">
        <v>254922</v>
      </c>
      <c r="T46" s="5" t="s">
        <v>118</v>
      </c>
      <c r="U46" s="13">
        <v>1108394</v>
      </c>
      <c r="V46" s="13">
        <v>876646</v>
      </c>
      <c r="W46" s="13">
        <v>1280099</v>
      </c>
      <c r="X46" s="13">
        <v>1168525</v>
      </c>
    </row>
    <row r="47" spans="1:24" x14ac:dyDescent="0.25">
      <c r="A47" s="28">
        <f>COUNTIF($B$6:B47,B47)</f>
        <v>0</v>
      </c>
      <c r="B47" s="3"/>
      <c r="C47" s="9"/>
      <c r="D47" s="9"/>
      <c r="E47" s="9"/>
      <c r="F47" s="9"/>
      <c r="H47" s="3"/>
      <c r="I47" s="9"/>
      <c r="J47" s="9"/>
      <c r="K47" s="9"/>
      <c r="L47" s="9"/>
      <c r="N47" s="3"/>
      <c r="O47" s="9"/>
      <c r="P47" s="9"/>
      <c r="Q47" s="9"/>
      <c r="R47" s="9"/>
      <c r="T47" s="3"/>
      <c r="U47" s="9"/>
      <c r="V47" s="9"/>
      <c r="W47" s="9"/>
      <c r="X47" s="9"/>
    </row>
    <row r="48" spans="1:24" x14ac:dyDescent="0.25">
      <c r="A48" s="28">
        <f>COUNTIF($B$6:B48,B48)</f>
        <v>1</v>
      </c>
      <c r="B48" s="3" t="s">
        <v>119</v>
      </c>
      <c r="C48" s="10">
        <v>89520</v>
      </c>
      <c r="D48" s="10">
        <v>166724</v>
      </c>
      <c r="E48" s="10">
        <v>53096</v>
      </c>
      <c r="F48" s="10">
        <v>48681</v>
      </c>
      <c r="H48" s="3" t="s">
        <v>119</v>
      </c>
      <c r="I48" s="10">
        <v>89520</v>
      </c>
      <c r="J48" s="10">
        <v>140521</v>
      </c>
      <c r="K48" s="10">
        <v>84613</v>
      </c>
      <c r="L48" s="10">
        <v>43358</v>
      </c>
      <c r="N48" s="3" t="s">
        <v>119</v>
      </c>
      <c r="O48" s="10">
        <v>89520</v>
      </c>
      <c r="P48" s="10">
        <v>94479</v>
      </c>
      <c r="Q48" s="10">
        <v>92374</v>
      </c>
      <c r="R48" s="10">
        <v>81697</v>
      </c>
      <c r="T48" s="3" t="s">
        <v>119</v>
      </c>
      <c r="U48" s="10">
        <v>89520</v>
      </c>
      <c r="V48" s="10">
        <v>94028</v>
      </c>
      <c r="W48" s="10">
        <v>103522</v>
      </c>
      <c r="X48" s="10">
        <v>70984</v>
      </c>
    </row>
    <row r="49" spans="1:24" x14ac:dyDescent="0.25">
      <c r="A49" s="28">
        <f>COUNTIF($B$6:B49,B49)</f>
        <v>1</v>
      </c>
      <c r="B49" s="3" t="s">
        <v>120</v>
      </c>
      <c r="C49" s="10">
        <v>383130</v>
      </c>
      <c r="D49" s="10">
        <v>479272</v>
      </c>
      <c r="E49" s="10">
        <v>307570</v>
      </c>
      <c r="F49" s="10">
        <v>362517</v>
      </c>
      <c r="H49" s="3" t="s">
        <v>120</v>
      </c>
      <c r="I49" s="10">
        <v>383130</v>
      </c>
      <c r="J49" s="10">
        <v>399280</v>
      </c>
      <c r="K49" s="10">
        <v>405514</v>
      </c>
      <c r="L49" s="10">
        <v>344538</v>
      </c>
      <c r="N49" s="3" t="s">
        <v>120</v>
      </c>
      <c r="O49" s="10">
        <v>383130</v>
      </c>
      <c r="P49" s="10">
        <v>480138</v>
      </c>
      <c r="Q49" s="10">
        <v>402837</v>
      </c>
      <c r="R49" s="10">
        <v>266241</v>
      </c>
      <c r="T49" s="3" t="s">
        <v>120</v>
      </c>
      <c r="U49" s="10">
        <v>383130</v>
      </c>
      <c r="V49" s="10">
        <v>324905</v>
      </c>
      <c r="W49" s="10">
        <v>432514</v>
      </c>
      <c r="X49" s="10">
        <v>391984</v>
      </c>
    </row>
    <row r="50" spans="1:24" x14ac:dyDescent="0.25">
      <c r="A50" s="28">
        <f>COUNTIF($B$6:B50,B50)</f>
        <v>0</v>
      </c>
      <c r="B50" s="3"/>
      <c r="C50" s="9"/>
      <c r="D50" s="9"/>
      <c r="E50" s="9"/>
      <c r="F50" s="9"/>
      <c r="H50" s="3"/>
      <c r="I50" s="9"/>
      <c r="J50" s="9"/>
      <c r="K50" s="9"/>
      <c r="L50" s="9"/>
      <c r="N50" s="3"/>
      <c r="O50" s="9"/>
      <c r="P50" s="9"/>
      <c r="Q50" s="9"/>
      <c r="R50" s="9"/>
      <c r="T50" s="3"/>
      <c r="U50" s="9"/>
      <c r="V50" s="9"/>
      <c r="W50" s="9"/>
      <c r="X50" s="9"/>
    </row>
    <row r="51" spans="1:24" x14ac:dyDescent="0.25">
      <c r="A51" s="28">
        <f>COUNTIF($B$6:B51,B51)</f>
        <v>1</v>
      </c>
      <c r="B51" s="5" t="s">
        <v>121</v>
      </c>
      <c r="C51" s="13">
        <v>1581101</v>
      </c>
      <c r="D51" s="13">
        <v>2723695</v>
      </c>
      <c r="E51" s="13">
        <v>1152990</v>
      </c>
      <c r="F51" s="13">
        <v>865554</v>
      </c>
      <c r="H51" s="5" t="s">
        <v>121</v>
      </c>
      <c r="I51" s="13">
        <v>1581101</v>
      </c>
      <c r="J51" s="13">
        <v>2796741</v>
      </c>
      <c r="K51" s="13">
        <v>1484431</v>
      </c>
      <c r="L51" s="13">
        <v>460464</v>
      </c>
      <c r="N51" s="5" t="s">
        <v>121</v>
      </c>
      <c r="O51" s="13">
        <v>1581101</v>
      </c>
      <c r="P51" s="13">
        <v>2595835</v>
      </c>
      <c r="Q51" s="13">
        <v>1543146</v>
      </c>
      <c r="R51" s="13">
        <v>602867</v>
      </c>
      <c r="T51" s="5" t="s">
        <v>121</v>
      </c>
      <c r="U51" s="13">
        <v>1581101</v>
      </c>
      <c r="V51" s="13">
        <v>1295647</v>
      </c>
      <c r="W51" s="13">
        <v>1816185</v>
      </c>
      <c r="X51" s="13">
        <v>1631548</v>
      </c>
    </row>
    <row r="52" spans="1:24" x14ac:dyDescent="0.25">
      <c r="A52" s="28">
        <f>COUNTIF($B$6:B52,B52)</f>
        <v>0</v>
      </c>
      <c r="B52" s="3"/>
      <c r="C52" s="9"/>
      <c r="D52" s="9"/>
      <c r="E52" s="9"/>
      <c r="F52" s="9"/>
      <c r="H52" s="3"/>
      <c r="I52" s="9"/>
      <c r="J52" s="9"/>
      <c r="K52" s="9"/>
      <c r="L52" s="9"/>
      <c r="N52" s="3"/>
      <c r="O52" s="9"/>
      <c r="P52" s="9"/>
      <c r="Q52" s="9"/>
      <c r="R52" s="9"/>
      <c r="T52" s="3"/>
      <c r="U52" s="9"/>
      <c r="V52" s="9"/>
      <c r="W52" s="9"/>
      <c r="X52" s="9"/>
    </row>
    <row r="53" spans="1:24" x14ac:dyDescent="0.25">
      <c r="A53" s="28">
        <f>COUNTIF($B$6:B53,B53)</f>
        <v>1</v>
      </c>
      <c r="B53" s="3" t="s">
        <v>122</v>
      </c>
      <c r="C53" s="10">
        <v>57266</v>
      </c>
      <c r="D53" s="10">
        <v>79318</v>
      </c>
      <c r="E53" s="10">
        <v>37268</v>
      </c>
      <c r="F53" s="10">
        <v>55209</v>
      </c>
      <c r="H53" s="3" t="s">
        <v>122</v>
      </c>
      <c r="I53" s="10">
        <v>57266</v>
      </c>
      <c r="J53" s="10">
        <v>69500</v>
      </c>
      <c r="K53" s="10">
        <v>48373</v>
      </c>
      <c r="L53" s="10">
        <v>53921</v>
      </c>
      <c r="N53" s="3" t="s">
        <v>122</v>
      </c>
      <c r="O53" s="10">
        <v>57266</v>
      </c>
      <c r="P53" s="10">
        <v>50935</v>
      </c>
      <c r="Q53" s="10">
        <v>57096</v>
      </c>
      <c r="R53" s="10">
        <v>63777</v>
      </c>
      <c r="T53" s="3" t="s">
        <v>122</v>
      </c>
      <c r="U53" s="10">
        <v>57266</v>
      </c>
      <c r="V53" s="10">
        <v>32433</v>
      </c>
      <c r="W53" s="10">
        <v>58908</v>
      </c>
      <c r="X53" s="10">
        <v>80493</v>
      </c>
    </row>
    <row r="54" spans="1:24" x14ac:dyDescent="0.25">
      <c r="A54" s="28">
        <f>COUNTIF($B$6:B54,B54)</f>
        <v>1</v>
      </c>
      <c r="B54" s="3" t="s">
        <v>123</v>
      </c>
      <c r="C54" s="11">
        <v>-406853</v>
      </c>
      <c r="D54" s="11">
        <v>-493149</v>
      </c>
      <c r="E54" s="11">
        <v>-284484</v>
      </c>
      <c r="F54" s="11">
        <v>-442979</v>
      </c>
      <c r="H54" s="3" t="s">
        <v>123</v>
      </c>
      <c r="I54" s="11">
        <v>-406853</v>
      </c>
      <c r="J54" s="11">
        <v>-540843</v>
      </c>
      <c r="K54" s="11">
        <v>-328926</v>
      </c>
      <c r="L54" s="11">
        <v>-350705</v>
      </c>
      <c r="N54" s="3" t="s">
        <v>123</v>
      </c>
      <c r="O54" s="11">
        <v>-406853</v>
      </c>
      <c r="P54" s="11">
        <v>-498792</v>
      </c>
      <c r="Q54" s="11">
        <v>-436737</v>
      </c>
      <c r="R54" s="11">
        <v>-284848</v>
      </c>
      <c r="T54" s="3" t="s">
        <v>123</v>
      </c>
      <c r="U54" s="11">
        <v>-406853</v>
      </c>
      <c r="V54" s="11">
        <v>-275686</v>
      </c>
      <c r="W54" s="11">
        <v>-394743</v>
      </c>
      <c r="X54" s="11">
        <v>-550343</v>
      </c>
    </row>
    <row r="55" spans="1:24" x14ac:dyDescent="0.25">
      <c r="A55" s="28">
        <f>COUNTIF($B$6:B55,B55)</f>
        <v>1</v>
      </c>
      <c r="B55" s="3" t="s">
        <v>124</v>
      </c>
      <c r="C55" s="10">
        <v>32207</v>
      </c>
      <c r="D55" s="10">
        <v>58514</v>
      </c>
      <c r="E55" s="10">
        <v>18087</v>
      </c>
      <c r="F55" s="10">
        <v>20002</v>
      </c>
      <c r="H55" s="3" t="s">
        <v>124</v>
      </c>
      <c r="I55" s="10">
        <v>32207</v>
      </c>
      <c r="J55" s="10">
        <v>27947</v>
      </c>
      <c r="K55" s="10">
        <v>30272</v>
      </c>
      <c r="L55" s="10">
        <v>38411</v>
      </c>
      <c r="N55" s="3" t="s">
        <v>124</v>
      </c>
      <c r="O55" s="10">
        <v>32207</v>
      </c>
      <c r="P55" s="10">
        <v>46283</v>
      </c>
      <c r="Q55" s="10">
        <v>27489</v>
      </c>
      <c r="R55" s="10">
        <v>22835</v>
      </c>
      <c r="T55" s="3" t="s">
        <v>124</v>
      </c>
      <c r="U55" s="10">
        <v>32207</v>
      </c>
      <c r="V55" s="10">
        <v>49171</v>
      </c>
      <c r="W55" s="10">
        <v>32404</v>
      </c>
      <c r="X55" s="10">
        <v>15020</v>
      </c>
    </row>
    <row r="56" spans="1:24" x14ac:dyDescent="0.25">
      <c r="A56" s="28">
        <f>COUNTIF($B$6:B56,B56)</f>
        <v>1</v>
      </c>
      <c r="B56" s="3" t="s">
        <v>125</v>
      </c>
      <c r="C56" s="11">
        <v>-79660</v>
      </c>
      <c r="D56" s="11">
        <v>-74257</v>
      </c>
      <c r="E56" s="11">
        <v>-35555</v>
      </c>
      <c r="F56" s="11">
        <v>-129241</v>
      </c>
      <c r="H56" s="3" t="s">
        <v>125</v>
      </c>
      <c r="I56" s="11">
        <v>-79660</v>
      </c>
      <c r="J56" s="11">
        <v>-101681</v>
      </c>
      <c r="K56" s="11">
        <v>-89879</v>
      </c>
      <c r="L56" s="11">
        <v>-47371</v>
      </c>
      <c r="N56" s="3" t="s">
        <v>125</v>
      </c>
      <c r="O56" s="11">
        <v>-79660</v>
      </c>
      <c r="P56" s="11">
        <v>-123873</v>
      </c>
      <c r="Q56" s="11">
        <v>-83353</v>
      </c>
      <c r="R56" s="11">
        <v>-31681</v>
      </c>
      <c r="T56" s="3" t="s">
        <v>125</v>
      </c>
      <c r="U56" s="11">
        <v>-79660</v>
      </c>
      <c r="V56" s="12">
        <v>-268</v>
      </c>
      <c r="W56" s="11">
        <v>-127909</v>
      </c>
      <c r="X56" s="11">
        <v>-110849</v>
      </c>
    </row>
    <row r="57" spans="1:24" x14ac:dyDescent="0.25">
      <c r="A57" s="28">
        <f>COUNTIF($B$6:B57,B57)</f>
        <v>1</v>
      </c>
      <c r="B57" s="3" t="s">
        <v>126</v>
      </c>
      <c r="C57" s="11">
        <v>-756332</v>
      </c>
      <c r="D57" s="11">
        <v>-782293</v>
      </c>
      <c r="E57" s="11">
        <v>-554884</v>
      </c>
      <c r="F57" s="11">
        <v>-932081</v>
      </c>
      <c r="H57" s="3" t="s">
        <v>126</v>
      </c>
      <c r="I57" s="11">
        <v>-756332</v>
      </c>
      <c r="J57" s="11">
        <v>-765655</v>
      </c>
      <c r="K57" s="11">
        <v>-758750</v>
      </c>
      <c r="L57" s="11">
        <v>-744574</v>
      </c>
      <c r="N57" s="3" t="s">
        <v>126</v>
      </c>
      <c r="O57" s="11">
        <v>-756332</v>
      </c>
      <c r="P57" s="11">
        <v>-911613</v>
      </c>
      <c r="Q57" s="11">
        <v>-773331</v>
      </c>
      <c r="R57" s="11">
        <v>-583796</v>
      </c>
      <c r="T57" s="3" t="s">
        <v>126</v>
      </c>
      <c r="U57" s="11">
        <v>-756332</v>
      </c>
      <c r="V57" s="11">
        <v>-330744</v>
      </c>
      <c r="W57" s="11">
        <v>-758211</v>
      </c>
      <c r="X57" s="11">
        <v>-1180674</v>
      </c>
    </row>
    <row r="58" spans="1:24" x14ac:dyDescent="0.25">
      <c r="A58" s="28">
        <f>COUNTIF($B$6:B58,B58)</f>
        <v>1</v>
      </c>
      <c r="B58" s="3" t="s">
        <v>16</v>
      </c>
      <c r="C58" s="11">
        <v>-19672</v>
      </c>
      <c r="D58" s="11">
        <v>-16086</v>
      </c>
      <c r="E58" s="11">
        <v>-17457</v>
      </c>
      <c r="F58" s="11">
        <v>-25481</v>
      </c>
      <c r="H58" s="3" t="s">
        <v>16</v>
      </c>
      <c r="I58" s="11">
        <v>-19672</v>
      </c>
      <c r="J58" s="11">
        <v>-25515</v>
      </c>
      <c r="K58" s="11">
        <v>-23640</v>
      </c>
      <c r="L58" s="11">
        <v>-9845</v>
      </c>
      <c r="N58" s="3" t="s">
        <v>16</v>
      </c>
      <c r="O58" s="11">
        <v>-19672</v>
      </c>
      <c r="P58" s="11">
        <v>-18646</v>
      </c>
      <c r="Q58" s="11">
        <v>-24622</v>
      </c>
      <c r="R58" s="11">
        <v>-15741</v>
      </c>
      <c r="T58" s="3" t="s">
        <v>16</v>
      </c>
      <c r="U58" s="11">
        <v>-19672</v>
      </c>
      <c r="V58" s="11">
        <v>-15204</v>
      </c>
      <c r="W58" s="11">
        <v>-17670</v>
      </c>
      <c r="X58" s="11">
        <v>-26152</v>
      </c>
    </row>
    <row r="59" spans="1:24" x14ac:dyDescent="0.25">
      <c r="A59" s="28">
        <f>COUNTIF($B$6:B59,B59)</f>
        <v>1</v>
      </c>
      <c r="B59" s="3" t="s">
        <v>17</v>
      </c>
      <c r="C59" s="11">
        <v>-7833</v>
      </c>
      <c r="D59" s="11">
        <v>-7033</v>
      </c>
      <c r="E59" s="11">
        <v>-7787</v>
      </c>
      <c r="F59" s="11">
        <v>-8679</v>
      </c>
      <c r="H59" s="3" t="s">
        <v>17</v>
      </c>
      <c r="I59" s="11">
        <v>-7833</v>
      </c>
      <c r="J59" s="11">
        <v>-7896</v>
      </c>
      <c r="K59" s="11">
        <v>-9034</v>
      </c>
      <c r="L59" s="11">
        <v>-6567</v>
      </c>
      <c r="N59" s="3" t="s">
        <v>17</v>
      </c>
      <c r="O59" s="11">
        <v>-7833</v>
      </c>
      <c r="P59" s="11">
        <v>-9200</v>
      </c>
      <c r="Q59" s="11">
        <v>-10322</v>
      </c>
      <c r="R59" s="11">
        <v>-3971</v>
      </c>
      <c r="T59" s="3" t="s">
        <v>17</v>
      </c>
      <c r="U59" s="11">
        <v>-7833</v>
      </c>
      <c r="V59" s="11">
        <v>-7451</v>
      </c>
      <c r="W59" s="11">
        <v>-11578</v>
      </c>
      <c r="X59" s="11">
        <v>-4465</v>
      </c>
    </row>
    <row r="60" spans="1:24" x14ac:dyDescent="0.25">
      <c r="A60" s="28">
        <f>COUNTIF($B$6:B60,B60)</f>
        <v>1</v>
      </c>
      <c r="B60" s="5" t="s">
        <v>18</v>
      </c>
      <c r="C60" s="13">
        <v>-1180876</v>
      </c>
      <c r="D60" s="13">
        <v>-1234986</v>
      </c>
      <c r="E60" s="13">
        <v>-844812</v>
      </c>
      <c r="F60" s="13">
        <v>-1463250</v>
      </c>
      <c r="H60" s="5" t="s">
        <v>18</v>
      </c>
      <c r="I60" s="13">
        <v>-1180876</v>
      </c>
      <c r="J60" s="13">
        <v>-1344143</v>
      </c>
      <c r="K60" s="13">
        <v>-1131585</v>
      </c>
      <c r="L60" s="13">
        <v>-1066731</v>
      </c>
      <c r="N60" s="5" t="s">
        <v>18</v>
      </c>
      <c r="O60" s="13">
        <v>-1180876</v>
      </c>
      <c r="P60" s="13">
        <v>-1464906</v>
      </c>
      <c r="Q60" s="13">
        <v>-1243779</v>
      </c>
      <c r="R60" s="13">
        <v>-833426</v>
      </c>
      <c r="T60" s="5" t="s">
        <v>18</v>
      </c>
      <c r="U60" s="13">
        <v>-1180876</v>
      </c>
      <c r="V60" s="13">
        <v>-547748</v>
      </c>
      <c r="W60" s="13">
        <v>-1218798</v>
      </c>
      <c r="X60" s="13">
        <v>-1776969</v>
      </c>
    </row>
    <row r="61" spans="1:24" x14ac:dyDescent="0.25">
      <c r="A61" s="28">
        <f>COUNTIF($B$6:B61,B61)</f>
        <v>1</v>
      </c>
      <c r="B61" s="3" t="s">
        <v>127</v>
      </c>
      <c r="C61" s="10">
        <v>11654</v>
      </c>
      <c r="D61" s="10">
        <v>67263</v>
      </c>
      <c r="E61" s="10">
        <v>1558</v>
      </c>
      <c r="F61" s="11">
        <v>-33928</v>
      </c>
      <c r="H61" s="3" t="s">
        <v>127</v>
      </c>
      <c r="I61" s="10">
        <v>11654</v>
      </c>
      <c r="J61" s="10">
        <v>8349</v>
      </c>
      <c r="K61" s="10">
        <v>21457</v>
      </c>
      <c r="L61" s="10">
        <v>5146</v>
      </c>
      <c r="N61" s="3" t="s">
        <v>127</v>
      </c>
      <c r="O61" s="10">
        <v>11654</v>
      </c>
      <c r="P61" s="10">
        <v>28216</v>
      </c>
      <c r="Q61" s="11">
        <v>-28255</v>
      </c>
      <c r="R61" s="10">
        <v>35036</v>
      </c>
      <c r="T61" s="3" t="s">
        <v>127</v>
      </c>
      <c r="U61" s="10">
        <v>11654</v>
      </c>
      <c r="V61" s="9">
        <v>747</v>
      </c>
      <c r="W61" s="10">
        <v>19335</v>
      </c>
      <c r="X61" s="10">
        <v>14885</v>
      </c>
    </row>
    <row r="62" spans="1:24" x14ac:dyDescent="0.25">
      <c r="A62" s="28">
        <f>COUNTIF($B$6:B62,B62)</f>
        <v>1</v>
      </c>
      <c r="B62" s="5" t="s">
        <v>128</v>
      </c>
      <c r="C62" s="13">
        <v>411879</v>
      </c>
      <c r="D62" s="13">
        <v>1555972</v>
      </c>
      <c r="E62" s="13">
        <v>309736</v>
      </c>
      <c r="F62" s="13">
        <v>-631624</v>
      </c>
      <c r="H62" s="5" t="s">
        <v>128</v>
      </c>
      <c r="I62" s="13">
        <v>411879</v>
      </c>
      <c r="J62" s="13">
        <v>1460947</v>
      </c>
      <c r="K62" s="13">
        <v>374303</v>
      </c>
      <c r="L62" s="13">
        <v>-601121</v>
      </c>
      <c r="N62" s="5" t="s">
        <v>128</v>
      </c>
      <c r="O62" s="13">
        <v>411879</v>
      </c>
      <c r="P62" s="13">
        <v>1159145</v>
      </c>
      <c r="Q62" s="13">
        <v>271112</v>
      </c>
      <c r="R62" s="13">
        <v>-195523</v>
      </c>
      <c r="T62" s="5" t="s">
        <v>128</v>
      </c>
      <c r="U62" s="13">
        <v>411879</v>
      </c>
      <c r="V62" s="13">
        <v>748645</v>
      </c>
      <c r="W62" s="13">
        <v>616721</v>
      </c>
      <c r="X62" s="13">
        <v>-130537</v>
      </c>
    </row>
    <row r="63" spans="1:24" x14ac:dyDescent="0.25">
      <c r="A63" s="28">
        <f>COUNTIF($B$6:B63,B63)</f>
        <v>0</v>
      </c>
      <c r="B63" s="3"/>
      <c r="C63" s="9"/>
      <c r="D63" s="9"/>
      <c r="E63" s="9"/>
      <c r="F63" s="9"/>
      <c r="H63" s="3"/>
      <c r="I63" s="9"/>
      <c r="J63" s="9"/>
      <c r="K63" s="9"/>
      <c r="L63" s="9"/>
      <c r="N63" s="3"/>
      <c r="O63" s="9"/>
      <c r="P63" s="9"/>
      <c r="Q63" s="9"/>
      <c r="R63" s="9"/>
      <c r="T63" s="3"/>
      <c r="U63" s="9"/>
      <c r="V63" s="9"/>
      <c r="W63" s="9"/>
      <c r="X63" s="9"/>
    </row>
    <row r="64" spans="1:24" x14ac:dyDescent="0.25">
      <c r="A64" s="28">
        <f>COUNTIF($B$6:B64,B64)</f>
        <v>1</v>
      </c>
      <c r="B64" s="3" t="s">
        <v>19</v>
      </c>
      <c r="C64" s="10">
        <v>221115</v>
      </c>
      <c r="D64" s="10">
        <v>253643</v>
      </c>
      <c r="E64" s="10">
        <v>241097</v>
      </c>
      <c r="F64" s="10">
        <v>168527</v>
      </c>
      <c r="H64" s="3" t="s">
        <v>19</v>
      </c>
      <c r="I64" s="10">
        <v>221115</v>
      </c>
      <c r="J64" s="10">
        <v>168908</v>
      </c>
      <c r="K64" s="10">
        <v>216412</v>
      </c>
      <c r="L64" s="10">
        <v>278109</v>
      </c>
      <c r="N64" s="3" t="s">
        <v>19</v>
      </c>
      <c r="O64" s="10">
        <v>221115</v>
      </c>
      <c r="P64" s="10">
        <v>206049</v>
      </c>
      <c r="Q64" s="10">
        <v>203958</v>
      </c>
      <c r="R64" s="10">
        <v>253386</v>
      </c>
      <c r="T64" s="3" t="s">
        <v>19</v>
      </c>
      <c r="U64" s="10">
        <v>221115</v>
      </c>
      <c r="V64" s="10">
        <v>236986</v>
      </c>
      <c r="W64" s="10">
        <v>222906</v>
      </c>
      <c r="X64" s="10">
        <v>203427</v>
      </c>
    </row>
    <row r="65" spans="1:24" x14ac:dyDescent="0.25">
      <c r="A65" s="28">
        <f>COUNTIF($B$6:B65,B65)</f>
        <v>1</v>
      </c>
      <c r="B65" s="5" t="s">
        <v>129</v>
      </c>
      <c r="C65" s="13">
        <v>632994</v>
      </c>
      <c r="D65" s="13">
        <v>1809615</v>
      </c>
      <c r="E65" s="13">
        <v>550833</v>
      </c>
      <c r="F65" s="13">
        <v>-463098</v>
      </c>
      <c r="H65" s="5" t="s">
        <v>129</v>
      </c>
      <c r="I65" s="13">
        <v>632994</v>
      </c>
      <c r="J65" s="13">
        <v>1629855</v>
      </c>
      <c r="K65" s="13">
        <v>590715</v>
      </c>
      <c r="L65" s="13">
        <v>-323012</v>
      </c>
      <c r="N65" s="5" t="s">
        <v>129</v>
      </c>
      <c r="O65" s="13">
        <v>632994</v>
      </c>
      <c r="P65" s="13">
        <v>1365193</v>
      </c>
      <c r="Q65" s="13">
        <v>475070</v>
      </c>
      <c r="R65" s="13">
        <v>57863</v>
      </c>
      <c r="T65" s="5" t="s">
        <v>129</v>
      </c>
      <c r="U65" s="13">
        <v>632994</v>
      </c>
      <c r="V65" s="13">
        <v>985631</v>
      </c>
      <c r="W65" s="13">
        <v>839627</v>
      </c>
      <c r="X65" s="13">
        <v>72890</v>
      </c>
    </row>
    <row r="66" spans="1:24" x14ac:dyDescent="0.25">
      <c r="A66" s="28">
        <f>COUNTIF($B$6:B66,B66)</f>
        <v>0</v>
      </c>
      <c r="B66" s="3"/>
      <c r="C66" s="9"/>
      <c r="D66" s="9"/>
      <c r="E66" s="9"/>
      <c r="F66" s="9"/>
      <c r="H66" s="3"/>
      <c r="I66" s="9"/>
      <c r="J66" s="9"/>
      <c r="K66" s="9"/>
      <c r="L66" s="9"/>
      <c r="N66" s="3"/>
      <c r="O66" s="9"/>
      <c r="P66" s="9"/>
      <c r="Q66" s="9"/>
      <c r="R66" s="9"/>
      <c r="T66" s="3"/>
      <c r="U66" s="9"/>
      <c r="V66" s="9"/>
      <c r="W66" s="9"/>
      <c r="X66" s="9"/>
    </row>
    <row r="67" spans="1:24" x14ac:dyDescent="0.25">
      <c r="A67" s="28">
        <f>COUNTIF($B$6:B67,B67)</f>
        <v>1</v>
      </c>
      <c r="B67" s="3" t="s">
        <v>130</v>
      </c>
      <c r="C67" s="11">
        <v>-2140</v>
      </c>
      <c r="D67" s="11">
        <v>-3414</v>
      </c>
      <c r="E67" s="11">
        <v>-1525</v>
      </c>
      <c r="F67" s="11">
        <v>-1480</v>
      </c>
      <c r="H67" s="3" t="s">
        <v>130</v>
      </c>
      <c r="I67" s="11">
        <v>-2140</v>
      </c>
      <c r="J67" s="11">
        <v>-3724</v>
      </c>
      <c r="K67" s="11">
        <v>-1760</v>
      </c>
      <c r="L67" s="12">
        <v>-933</v>
      </c>
      <c r="N67" s="3" t="s">
        <v>130</v>
      </c>
      <c r="O67" s="11">
        <v>-2140</v>
      </c>
      <c r="P67" s="11">
        <v>-3361</v>
      </c>
      <c r="Q67" s="11">
        <v>-1829</v>
      </c>
      <c r="R67" s="11">
        <v>-1228</v>
      </c>
      <c r="T67" s="3" t="s">
        <v>130</v>
      </c>
      <c r="U67" s="11">
        <v>-2140</v>
      </c>
      <c r="V67" s="11">
        <v>-1677</v>
      </c>
      <c r="W67" s="11">
        <v>-2781</v>
      </c>
      <c r="X67" s="11">
        <v>-1961</v>
      </c>
    </row>
    <row r="68" spans="1:24" x14ac:dyDescent="0.25">
      <c r="A68" s="28">
        <f>COUNTIF($B$6:B68,B68)</f>
        <v>1</v>
      </c>
      <c r="B68" s="3" t="s">
        <v>131</v>
      </c>
      <c r="C68" s="11">
        <v>-18504</v>
      </c>
      <c r="D68" s="11">
        <v>-11123</v>
      </c>
      <c r="E68" s="11">
        <v>-1424</v>
      </c>
      <c r="F68" s="11">
        <v>-43001</v>
      </c>
      <c r="H68" s="3" t="s">
        <v>131</v>
      </c>
      <c r="I68" s="11">
        <v>-18504</v>
      </c>
      <c r="J68" s="11">
        <v>-12851</v>
      </c>
      <c r="K68" s="11">
        <v>-9796</v>
      </c>
      <c r="L68" s="11">
        <v>-32887</v>
      </c>
      <c r="N68" s="3" t="s">
        <v>131</v>
      </c>
      <c r="O68" s="11">
        <v>-18504</v>
      </c>
      <c r="P68" s="11">
        <v>-17063</v>
      </c>
      <c r="Q68" s="11">
        <v>-28561</v>
      </c>
      <c r="R68" s="11">
        <v>-9876</v>
      </c>
      <c r="T68" s="3" t="s">
        <v>131</v>
      </c>
      <c r="U68" s="11">
        <v>-18504</v>
      </c>
      <c r="V68" s="11">
        <v>-19224</v>
      </c>
      <c r="W68" s="11">
        <v>-11799</v>
      </c>
      <c r="X68" s="11">
        <v>-24498</v>
      </c>
    </row>
    <row r="69" spans="1:24" x14ac:dyDescent="0.25">
      <c r="A69" s="28">
        <f>COUNTIF($B$6:B69,B69)</f>
        <v>1</v>
      </c>
      <c r="B69" s="3" t="s">
        <v>132</v>
      </c>
      <c r="C69" s="10">
        <v>21243</v>
      </c>
      <c r="D69" s="10">
        <v>75449</v>
      </c>
      <c r="E69" s="11">
        <v>-3890</v>
      </c>
      <c r="F69" s="11">
        <v>-7873</v>
      </c>
      <c r="H69" s="3" t="s">
        <v>132</v>
      </c>
      <c r="I69" s="10">
        <v>21243</v>
      </c>
      <c r="J69" s="10">
        <v>7399</v>
      </c>
      <c r="K69" s="10">
        <v>38071</v>
      </c>
      <c r="L69" s="10">
        <v>18256</v>
      </c>
      <c r="N69" s="3" t="s">
        <v>132</v>
      </c>
      <c r="O69" s="10">
        <v>21243</v>
      </c>
      <c r="P69" s="10">
        <v>20567</v>
      </c>
      <c r="Q69" s="10">
        <v>21481</v>
      </c>
      <c r="R69" s="10">
        <v>21683</v>
      </c>
      <c r="T69" s="3" t="s">
        <v>132</v>
      </c>
      <c r="U69" s="10">
        <v>21243</v>
      </c>
      <c r="V69" s="10">
        <v>15428</v>
      </c>
      <c r="W69" s="10">
        <v>24126</v>
      </c>
      <c r="X69" s="10">
        <v>24181</v>
      </c>
    </row>
    <row r="70" spans="1:24" x14ac:dyDescent="0.25">
      <c r="A70" s="28">
        <f>COUNTIF($B$6:B70,B70)</f>
        <v>1</v>
      </c>
      <c r="B70" s="3" t="s">
        <v>133</v>
      </c>
      <c r="C70" s="10">
        <v>89418</v>
      </c>
      <c r="D70" s="10">
        <v>216104</v>
      </c>
      <c r="E70" s="10">
        <v>47426</v>
      </c>
      <c r="F70" s="10">
        <v>4599</v>
      </c>
      <c r="H70" s="3" t="s">
        <v>133</v>
      </c>
      <c r="I70" s="10">
        <v>89418</v>
      </c>
      <c r="J70" s="10">
        <v>63554</v>
      </c>
      <c r="K70" s="10">
        <v>95170</v>
      </c>
      <c r="L70" s="10">
        <v>109560</v>
      </c>
      <c r="N70" s="3" t="s">
        <v>133</v>
      </c>
      <c r="O70" s="10">
        <v>89418</v>
      </c>
      <c r="P70" s="10">
        <v>143393</v>
      </c>
      <c r="Q70" s="10">
        <v>52545</v>
      </c>
      <c r="R70" s="10">
        <v>72292</v>
      </c>
      <c r="T70" s="3" t="s">
        <v>133</v>
      </c>
      <c r="U70" s="10">
        <v>89418</v>
      </c>
      <c r="V70" s="10">
        <v>117472</v>
      </c>
      <c r="W70" s="10">
        <v>123257</v>
      </c>
      <c r="X70" s="10">
        <v>27434</v>
      </c>
    </row>
    <row r="71" spans="1:24" x14ac:dyDescent="0.25">
      <c r="A71" s="28">
        <f>COUNTIF($B$6:B71,B71)</f>
        <v>1</v>
      </c>
      <c r="B71" s="3" t="s">
        <v>134</v>
      </c>
      <c r="C71" s="10">
        <v>12539</v>
      </c>
      <c r="D71" s="10">
        <v>38986</v>
      </c>
      <c r="E71" s="10">
        <v>7657</v>
      </c>
      <c r="F71" s="11">
        <v>-9059</v>
      </c>
      <c r="H71" s="3" t="s">
        <v>134</v>
      </c>
      <c r="I71" s="10">
        <v>12539</v>
      </c>
      <c r="J71" s="10">
        <v>3352</v>
      </c>
      <c r="K71" s="10">
        <v>13137</v>
      </c>
      <c r="L71" s="10">
        <v>21139</v>
      </c>
      <c r="N71" s="3" t="s">
        <v>134</v>
      </c>
      <c r="O71" s="10">
        <v>12539</v>
      </c>
      <c r="P71" s="10">
        <v>7881</v>
      </c>
      <c r="Q71" s="10">
        <v>16252</v>
      </c>
      <c r="R71" s="10">
        <v>13484</v>
      </c>
      <c r="T71" s="3" t="s">
        <v>134</v>
      </c>
      <c r="U71" s="10">
        <v>12539</v>
      </c>
      <c r="V71" s="10">
        <v>14888</v>
      </c>
      <c r="W71" s="10">
        <v>10383</v>
      </c>
      <c r="X71" s="10">
        <v>12345</v>
      </c>
    </row>
    <row r="72" spans="1:24" x14ac:dyDescent="0.25">
      <c r="A72" s="28">
        <f>COUNTIF($B$6:B72,B72)</f>
        <v>1</v>
      </c>
      <c r="B72" s="5" t="s">
        <v>20</v>
      </c>
      <c r="C72" s="13">
        <v>102556</v>
      </c>
      <c r="D72" s="13">
        <v>316002</v>
      </c>
      <c r="E72" s="13">
        <v>48244</v>
      </c>
      <c r="F72" s="13">
        <v>-56814</v>
      </c>
      <c r="H72" s="5" t="s">
        <v>20</v>
      </c>
      <c r="I72" s="13">
        <v>102556</v>
      </c>
      <c r="J72" s="13">
        <v>57730</v>
      </c>
      <c r="K72" s="13">
        <v>134822</v>
      </c>
      <c r="L72" s="13">
        <v>115136</v>
      </c>
      <c r="N72" s="5" t="s">
        <v>20</v>
      </c>
      <c r="O72" s="13">
        <v>102556</v>
      </c>
      <c r="P72" s="13">
        <v>151418</v>
      </c>
      <c r="Q72" s="13">
        <v>59887</v>
      </c>
      <c r="R72" s="13">
        <v>96355</v>
      </c>
      <c r="T72" s="5" t="s">
        <v>20</v>
      </c>
      <c r="U72" s="13">
        <v>102556</v>
      </c>
      <c r="V72" s="13">
        <v>126886</v>
      </c>
      <c r="W72" s="13">
        <v>143185</v>
      </c>
      <c r="X72" s="13">
        <v>37501</v>
      </c>
    </row>
    <row r="73" spans="1:24" x14ac:dyDescent="0.25">
      <c r="A73" s="28">
        <f>COUNTIF($B$6:B73,B73)</f>
        <v>1</v>
      </c>
      <c r="B73" s="5" t="s">
        <v>135</v>
      </c>
      <c r="C73" s="13">
        <v>735550</v>
      </c>
      <c r="D73" s="13">
        <v>2125617</v>
      </c>
      <c r="E73" s="13">
        <v>599077</v>
      </c>
      <c r="F73" s="13">
        <v>-519911</v>
      </c>
      <c r="H73" s="5" t="s">
        <v>135</v>
      </c>
      <c r="I73" s="13">
        <v>735550</v>
      </c>
      <c r="J73" s="13">
        <v>1687585</v>
      </c>
      <c r="K73" s="13">
        <v>725538</v>
      </c>
      <c r="L73" s="13">
        <v>-207875</v>
      </c>
      <c r="N73" s="5" t="s">
        <v>135</v>
      </c>
      <c r="O73" s="13">
        <v>735550</v>
      </c>
      <c r="P73" s="13">
        <v>1516611</v>
      </c>
      <c r="Q73" s="13">
        <v>534957</v>
      </c>
      <c r="R73" s="13">
        <v>154218</v>
      </c>
      <c r="T73" s="5" t="s">
        <v>135</v>
      </c>
      <c r="U73" s="13">
        <v>735550</v>
      </c>
      <c r="V73" s="13">
        <v>1112517</v>
      </c>
      <c r="W73" s="13">
        <v>982813</v>
      </c>
      <c r="X73" s="13">
        <v>110391</v>
      </c>
    </row>
    <row r="74" spans="1:24" x14ac:dyDescent="0.25">
      <c r="A74" s="28">
        <f>COUNTIF($B$6:B74,B74)</f>
        <v>1</v>
      </c>
      <c r="B74" s="3" t="s">
        <v>21</v>
      </c>
      <c r="C74" s="11">
        <v>-240966</v>
      </c>
      <c r="D74" s="11">
        <v>-425108</v>
      </c>
      <c r="E74" s="11">
        <v>-201774</v>
      </c>
      <c r="F74" s="11">
        <v>-95799</v>
      </c>
      <c r="H74" s="3" t="s">
        <v>21</v>
      </c>
      <c r="I74" s="11">
        <v>-240966</v>
      </c>
      <c r="J74" s="11">
        <v>-528259</v>
      </c>
      <c r="K74" s="11">
        <v>-210326</v>
      </c>
      <c r="L74" s="10">
        <v>16070</v>
      </c>
      <c r="N74" s="3" t="s">
        <v>21</v>
      </c>
      <c r="O74" s="11">
        <v>-240966</v>
      </c>
      <c r="P74" s="11">
        <v>-452523</v>
      </c>
      <c r="Q74" s="11">
        <v>-210464</v>
      </c>
      <c r="R74" s="11">
        <v>-59641</v>
      </c>
      <c r="T74" s="3" t="s">
        <v>21</v>
      </c>
      <c r="U74" s="11">
        <v>-240966</v>
      </c>
      <c r="V74" s="11">
        <v>-285930</v>
      </c>
      <c r="W74" s="11">
        <v>-290526</v>
      </c>
      <c r="X74" s="11">
        <v>-146301</v>
      </c>
    </row>
    <row r="75" spans="1:24" x14ac:dyDescent="0.25">
      <c r="A75" s="28">
        <f>COUNTIF($B$6:B75,B75)</f>
        <v>1</v>
      </c>
      <c r="B75" s="5" t="s">
        <v>136</v>
      </c>
      <c r="C75" s="13">
        <v>494584</v>
      </c>
      <c r="D75" s="13">
        <v>1700509</v>
      </c>
      <c r="E75" s="13">
        <v>397303</v>
      </c>
      <c r="F75" s="13">
        <v>-615710</v>
      </c>
      <c r="H75" s="5" t="s">
        <v>136</v>
      </c>
      <c r="I75" s="13">
        <v>494584</v>
      </c>
      <c r="J75" s="13">
        <v>1159326</v>
      </c>
      <c r="K75" s="13">
        <v>515211</v>
      </c>
      <c r="L75" s="13">
        <v>-191805</v>
      </c>
      <c r="N75" s="5" t="s">
        <v>136</v>
      </c>
      <c r="O75" s="13">
        <v>494584</v>
      </c>
      <c r="P75" s="13">
        <v>1064088</v>
      </c>
      <c r="Q75" s="13">
        <v>324493</v>
      </c>
      <c r="R75" s="13">
        <v>94577</v>
      </c>
      <c r="T75" s="5" t="s">
        <v>136</v>
      </c>
      <c r="U75" s="13">
        <v>494584</v>
      </c>
      <c r="V75" s="13">
        <v>826587</v>
      </c>
      <c r="W75" s="13">
        <v>692286</v>
      </c>
      <c r="X75" s="13">
        <v>-35909</v>
      </c>
    </row>
    <row r="76" spans="1:24" x14ac:dyDescent="0.25">
      <c r="A76" s="28">
        <f>COUNTIF($B$6:B76,B76)</f>
        <v>0</v>
      </c>
      <c r="B76" s="3"/>
      <c r="C76" s="9"/>
      <c r="D76" s="9"/>
      <c r="E76" s="9"/>
      <c r="F76" s="9"/>
      <c r="H76" s="3"/>
      <c r="I76" s="9"/>
      <c r="J76" s="9"/>
      <c r="K76" s="9"/>
      <c r="L76" s="9"/>
      <c r="N76" s="3"/>
      <c r="O76" s="9"/>
      <c r="P76" s="9"/>
      <c r="Q76" s="9"/>
      <c r="R76" s="9"/>
      <c r="T76" s="3"/>
      <c r="U76" s="9"/>
      <c r="V76" s="9"/>
      <c r="W76" s="9"/>
      <c r="X76" s="9"/>
    </row>
    <row r="77" spans="1:24" x14ac:dyDescent="0.25">
      <c r="A77" s="28">
        <f>COUNTIF($B$6:B77,B77)</f>
        <v>1</v>
      </c>
      <c r="B77" s="5" t="s">
        <v>137</v>
      </c>
      <c r="C77" s="9"/>
      <c r="D77" s="9"/>
      <c r="E77" s="9"/>
      <c r="F77" s="9"/>
      <c r="H77" s="5" t="s">
        <v>137</v>
      </c>
      <c r="I77" s="9"/>
      <c r="J77" s="9"/>
      <c r="K77" s="9"/>
      <c r="L77" s="9"/>
      <c r="N77" s="5" t="s">
        <v>137</v>
      </c>
      <c r="O77" s="9"/>
      <c r="P77" s="9"/>
      <c r="Q77" s="9"/>
      <c r="R77" s="9"/>
      <c r="T77" s="5" t="s">
        <v>137</v>
      </c>
      <c r="U77" s="9"/>
      <c r="V77" s="9"/>
      <c r="W77" s="9"/>
      <c r="X77" s="9"/>
    </row>
    <row r="78" spans="1:24" x14ac:dyDescent="0.25">
      <c r="A78" s="28">
        <f>COUNTIF($B$6:B78,B78)</f>
        <v>1</v>
      </c>
      <c r="B78" s="3" t="s">
        <v>22</v>
      </c>
      <c r="C78" s="10">
        <v>29463005</v>
      </c>
      <c r="D78" s="10">
        <v>37848978</v>
      </c>
      <c r="E78" s="10">
        <v>23045277</v>
      </c>
      <c r="F78" s="10">
        <v>27491827</v>
      </c>
      <c r="H78" s="3" t="s">
        <v>22</v>
      </c>
      <c r="I78" s="10">
        <v>29463005</v>
      </c>
      <c r="J78" s="10">
        <v>28776900</v>
      </c>
      <c r="K78" s="10">
        <v>32059273</v>
      </c>
      <c r="L78" s="10">
        <v>27549995</v>
      </c>
      <c r="N78" s="3" t="s">
        <v>22</v>
      </c>
      <c r="O78" s="10">
        <v>29463005</v>
      </c>
      <c r="P78" s="10">
        <v>36422105</v>
      </c>
      <c r="Q78" s="10">
        <v>29546690</v>
      </c>
      <c r="R78" s="10">
        <v>22409725</v>
      </c>
      <c r="T78" s="3" t="s">
        <v>22</v>
      </c>
      <c r="U78" s="10">
        <v>29463005</v>
      </c>
      <c r="V78" s="10">
        <v>25330922</v>
      </c>
      <c r="W78" s="10">
        <v>33221391</v>
      </c>
      <c r="X78" s="10">
        <v>29837260</v>
      </c>
    </row>
    <row r="79" spans="1:24" x14ac:dyDescent="0.25">
      <c r="A79" s="28">
        <f>COUNTIF($B$6:B79,B79)</f>
        <v>1</v>
      </c>
      <c r="B79" s="3" t="s">
        <v>138</v>
      </c>
      <c r="C79" s="10">
        <v>38636</v>
      </c>
      <c r="D79" s="10">
        <v>58255</v>
      </c>
      <c r="E79" s="10">
        <v>26090</v>
      </c>
      <c r="F79" s="10">
        <v>31551</v>
      </c>
      <c r="H79" s="3" t="s">
        <v>138</v>
      </c>
      <c r="I79" s="10">
        <v>38636</v>
      </c>
      <c r="J79" s="10">
        <v>37997</v>
      </c>
      <c r="K79" s="10">
        <v>48497</v>
      </c>
      <c r="L79" s="10">
        <v>29399</v>
      </c>
      <c r="N79" s="3" t="s">
        <v>138</v>
      </c>
      <c r="O79" s="10">
        <v>38636</v>
      </c>
      <c r="P79" s="10">
        <v>55902</v>
      </c>
      <c r="Q79" s="10">
        <v>37326</v>
      </c>
      <c r="R79" s="10">
        <v>22656</v>
      </c>
      <c r="T79" s="3" t="s">
        <v>138</v>
      </c>
      <c r="U79" s="10">
        <v>38636</v>
      </c>
      <c r="V79" s="10">
        <v>38813</v>
      </c>
      <c r="W79" s="10">
        <v>43105</v>
      </c>
      <c r="X79" s="10">
        <v>33983</v>
      </c>
    </row>
    <row r="80" spans="1:24" x14ac:dyDescent="0.25">
      <c r="A80" s="28">
        <f>COUNTIF($B$6:B80,B80)</f>
        <v>1</v>
      </c>
      <c r="B80" s="3" t="s">
        <v>139</v>
      </c>
      <c r="C80" s="10">
        <v>34853</v>
      </c>
      <c r="D80" s="10">
        <v>51518</v>
      </c>
      <c r="E80" s="10">
        <v>18497</v>
      </c>
      <c r="F80" s="10">
        <v>34543</v>
      </c>
      <c r="H80" s="3" t="s">
        <v>139</v>
      </c>
      <c r="I80" s="10">
        <v>34853</v>
      </c>
      <c r="J80" s="10">
        <v>51873</v>
      </c>
      <c r="K80" s="10">
        <v>25175</v>
      </c>
      <c r="L80" s="10">
        <v>27500</v>
      </c>
      <c r="N80" s="3" t="s">
        <v>139</v>
      </c>
      <c r="O80" s="10">
        <v>34853</v>
      </c>
      <c r="P80" s="10">
        <v>69200</v>
      </c>
      <c r="Q80" s="10">
        <v>22538</v>
      </c>
      <c r="R80" s="10">
        <v>12787</v>
      </c>
      <c r="T80" s="3" t="s">
        <v>139</v>
      </c>
      <c r="U80" s="10">
        <v>34853</v>
      </c>
      <c r="V80" s="10">
        <v>28488</v>
      </c>
      <c r="W80" s="10">
        <v>46990</v>
      </c>
      <c r="X80" s="10">
        <v>29072</v>
      </c>
    </row>
    <row r="81" spans="1:24" x14ac:dyDescent="0.25">
      <c r="A81" s="28">
        <f>COUNTIF($B$6:B81,B81)</f>
        <v>1</v>
      </c>
      <c r="B81" s="3" t="s">
        <v>140</v>
      </c>
      <c r="C81" s="10">
        <v>3072479</v>
      </c>
      <c r="D81" s="10">
        <v>4357449</v>
      </c>
      <c r="E81" s="10">
        <v>2147063</v>
      </c>
      <c r="F81" s="10">
        <v>2712389</v>
      </c>
      <c r="H81" s="3" t="s">
        <v>140</v>
      </c>
      <c r="I81" s="10">
        <v>3072479</v>
      </c>
      <c r="J81" s="10">
        <v>3678674</v>
      </c>
      <c r="K81" s="10">
        <v>3006489</v>
      </c>
      <c r="L81" s="10">
        <v>2531468</v>
      </c>
      <c r="N81" s="3" t="s">
        <v>140</v>
      </c>
      <c r="O81" s="10">
        <v>3072479</v>
      </c>
      <c r="P81" s="10">
        <v>4358900</v>
      </c>
      <c r="Q81" s="10">
        <v>2989491</v>
      </c>
      <c r="R81" s="10">
        <v>1867252</v>
      </c>
      <c r="T81" s="3" t="s">
        <v>140</v>
      </c>
      <c r="U81" s="10">
        <v>3072479</v>
      </c>
      <c r="V81" s="10">
        <v>2368842</v>
      </c>
      <c r="W81" s="10">
        <v>3499866</v>
      </c>
      <c r="X81" s="10">
        <v>3349140</v>
      </c>
    </row>
    <row r="82" spans="1:24" x14ac:dyDescent="0.25">
      <c r="A82" s="28">
        <f>COUNTIF($B$6:B82,B82)</f>
        <v>1</v>
      </c>
      <c r="B82" s="3" t="s">
        <v>141</v>
      </c>
      <c r="C82" s="10">
        <v>2827576</v>
      </c>
      <c r="D82" s="10">
        <v>3678530</v>
      </c>
      <c r="E82" s="10">
        <v>1990976</v>
      </c>
      <c r="F82" s="10">
        <v>2813201</v>
      </c>
      <c r="H82" s="3" t="s">
        <v>141</v>
      </c>
      <c r="I82" s="10">
        <v>2827576</v>
      </c>
      <c r="J82" s="10">
        <v>3630029</v>
      </c>
      <c r="K82" s="10">
        <v>2557183</v>
      </c>
      <c r="L82" s="10">
        <v>2294723</v>
      </c>
      <c r="N82" s="3" t="s">
        <v>141</v>
      </c>
      <c r="O82" s="10">
        <v>2827576</v>
      </c>
      <c r="P82" s="10">
        <v>3499469</v>
      </c>
      <c r="Q82" s="10">
        <v>2923795</v>
      </c>
      <c r="R82" s="10">
        <v>2058320</v>
      </c>
      <c r="T82" s="3" t="s">
        <v>141</v>
      </c>
      <c r="U82" s="10">
        <v>2827576</v>
      </c>
      <c r="V82" s="10">
        <v>1876493</v>
      </c>
      <c r="W82" s="10">
        <v>2919395</v>
      </c>
      <c r="X82" s="10">
        <v>3688121</v>
      </c>
    </row>
    <row r="83" spans="1:24" x14ac:dyDescent="0.25">
      <c r="A83" s="28">
        <f>COUNTIF($B$6:B83,B83)</f>
        <v>1</v>
      </c>
      <c r="B83" s="3" t="s">
        <v>23</v>
      </c>
      <c r="C83" s="10">
        <v>1136385</v>
      </c>
      <c r="D83" s="10">
        <v>1544782</v>
      </c>
      <c r="E83" s="10">
        <v>847898</v>
      </c>
      <c r="F83" s="10">
        <v>1016296</v>
      </c>
      <c r="H83" s="3" t="s">
        <v>23</v>
      </c>
      <c r="I83" s="10">
        <v>1136385</v>
      </c>
      <c r="J83" s="10">
        <v>1298940</v>
      </c>
      <c r="K83" s="10">
        <v>1126327</v>
      </c>
      <c r="L83" s="10">
        <v>983660</v>
      </c>
      <c r="N83" s="3" t="s">
        <v>23</v>
      </c>
      <c r="O83" s="10">
        <v>1136385</v>
      </c>
      <c r="P83" s="10">
        <v>1509643</v>
      </c>
      <c r="Q83" s="10">
        <v>1183028</v>
      </c>
      <c r="R83" s="10">
        <v>715858</v>
      </c>
      <c r="T83" s="3" t="s">
        <v>23</v>
      </c>
      <c r="U83" s="10">
        <v>1136385</v>
      </c>
      <c r="V83" s="10">
        <v>975872</v>
      </c>
      <c r="W83" s="10">
        <v>1283398</v>
      </c>
      <c r="X83" s="10">
        <v>1149904</v>
      </c>
    </row>
    <row r="84" spans="1:24" x14ac:dyDescent="0.25">
      <c r="A84" s="28">
        <f>COUNTIF($B$6:B84,B84)</f>
        <v>1</v>
      </c>
      <c r="B84" s="5" t="s">
        <v>24</v>
      </c>
      <c r="C84" s="13">
        <v>36572933</v>
      </c>
      <c r="D84" s="13">
        <v>47539512</v>
      </c>
      <c r="E84" s="13">
        <v>28075801</v>
      </c>
      <c r="F84" s="13">
        <v>34099806</v>
      </c>
      <c r="H84" s="5" t="s">
        <v>24</v>
      </c>
      <c r="I84" s="13">
        <v>36572933</v>
      </c>
      <c r="J84" s="13">
        <v>37474414</v>
      </c>
      <c r="K84" s="13">
        <v>38822944</v>
      </c>
      <c r="L84" s="13">
        <v>33416745</v>
      </c>
      <c r="N84" s="5" t="s">
        <v>24</v>
      </c>
      <c r="O84" s="13">
        <v>36572933</v>
      </c>
      <c r="P84" s="13">
        <v>45915218</v>
      </c>
      <c r="Q84" s="13">
        <v>36702867</v>
      </c>
      <c r="R84" s="13">
        <v>27086598</v>
      </c>
      <c r="T84" s="5" t="s">
        <v>24</v>
      </c>
      <c r="U84" s="13">
        <v>36572933</v>
      </c>
      <c r="V84" s="13">
        <v>30619429</v>
      </c>
      <c r="W84" s="13">
        <v>41014145</v>
      </c>
      <c r="X84" s="13">
        <v>38087480</v>
      </c>
    </row>
    <row r="85" spans="1:24" x14ac:dyDescent="0.25">
      <c r="A85" s="28">
        <f>COUNTIF($B$6:B85,B85)</f>
        <v>1</v>
      </c>
      <c r="B85" s="3" t="s">
        <v>142</v>
      </c>
      <c r="C85" s="10">
        <v>617484</v>
      </c>
      <c r="D85" s="10">
        <v>882686</v>
      </c>
      <c r="E85" s="10">
        <v>474685</v>
      </c>
      <c r="F85" s="10">
        <v>494899</v>
      </c>
      <c r="H85" s="3" t="s">
        <v>142</v>
      </c>
      <c r="I85" s="10">
        <v>617484</v>
      </c>
      <c r="J85" s="10">
        <v>470560</v>
      </c>
      <c r="K85" s="10">
        <v>690374</v>
      </c>
      <c r="L85" s="10">
        <v>691628</v>
      </c>
      <c r="N85" s="3" t="s">
        <v>142</v>
      </c>
      <c r="O85" s="10">
        <v>617484</v>
      </c>
      <c r="P85" s="10">
        <v>742015</v>
      </c>
      <c r="Q85" s="10">
        <v>645722</v>
      </c>
      <c r="R85" s="10">
        <v>464488</v>
      </c>
      <c r="T85" s="3" t="s">
        <v>142</v>
      </c>
      <c r="U85" s="10">
        <v>617484</v>
      </c>
      <c r="V85" s="10">
        <v>810419</v>
      </c>
      <c r="W85" s="10">
        <v>520879</v>
      </c>
      <c r="X85" s="10">
        <v>521011</v>
      </c>
    </row>
    <row r="86" spans="1:24" x14ac:dyDescent="0.25">
      <c r="A86" s="28">
        <f>COUNTIF($B$6:B86,B86)</f>
        <v>1</v>
      </c>
      <c r="B86" s="3" t="s">
        <v>143</v>
      </c>
      <c r="C86" s="10">
        <v>164652</v>
      </c>
      <c r="D86" s="10">
        <v>203340</v>
      </c>
      <c r="E86" s="10">
        <v>154640</v>
      </c>
      <c r="F86" s="10">
        <v>135935</v>
      </c>
      <c r="H86" s="3" t="s">
        <v>143</v>
      </c>
      <c r="I86" s="10">
        <v>164652</v>
      </c>
      <c r="J86" s="10">
        <v>154119</v>
      </c>
      <c r="K86" s="10">
        <v>180332</v>
      </c>
      <c r="L86" s="10">
        <v>159498</v>
      </c>
      <c r="N86" s="3" t="s">
        <v>143</v>
      </c>
      <c r="O86" s="10">
        <v>164652</v>
      </c>
      <c r="P86" s="10">
        <v>187669</v>
      </c>
      <c r="Q86" s="10">
        <v>159963</v>
      </c>
      <c r="R86" s="10">
        <v>146297</v>
      </c>
      <c r="T86" s="3" t="s">
        <v>143</v>
      </c>
      <c r="U86" s="10">
        <v>164652</v>
      </c>
      <c r="V86" s="10">
        <v>161499</v>
      </c>
      <c r="W86" s="10">
        <v>181346</v>
      </c>
      <c r="X86" s="10">
        <v>151092</v>
      </c>
    </row>
    <row r="87" spans="1:24" x14ac:dyDescent="0.25">
      <c r="A87" s="28">
        <f>COUNTIF($B$6:B87,B87)</f>
        <v>1</v>
      </c>
      <c r="B87" s="3" t="s">
        <v>144</v>
      </c>
      <c r="C87" s="10">
        <v>431559</v>
      </c>
      <c r="D87" s="10">
        <v>806845</v>
      </c>
      <c r="E87" s="10">
        <v>176062</v>
      </c>
      <c r="F87" s="10">
        <v>311593</v>
      </c>
      <c r="H87" s="3" t="s">
        <v>144</v>
      </c>
      <c r="I87" s="10">
        <v>431559</v>
      </c>
      <c r="J87" s="10">
        <v>435314</v>
      </c>
      <c r="K87" s="10">
        <v>343758</v>
      </c>
      <c r="L87" s="10">
        <v>515731</v>
      </c>
      <c r="N87" s="3" t="s">
        <v>144</v>
      </c>
      <c r="O87" s="10">
        <v>431559</v>
      </c>
      <c r="P87" s="10">
        <v>384280</v>
      </c>
      <c r="Q87" s="10">
        <v>545655</v>
      </c>
      <c r="R87" s="10">
        <v>364643</v>
      </c>
      <c r="T87" s="3" t="s">
        <v>144</v>
      </c>
      <c r="U87" s="10">
        <v>431559</v>
      </c>
      <c r="V87" s="10">
        <v>334397</v>
      </c>
      <c r="W87" s="10">
        <v>685744</v>
      </c>
      <c r="X87" s="10">
        <v>274304</v>
      </c>
    </row>
    <row r="88" spans="1:24" x14ac:dyDescent="0.25">
      <c r="A88" s="28">
        <f>COUNTIF($B$6:B88,B88)</f>
        <v>1</v>
      </c>
      <c r="B88" s="3" t="s">
        <v>25</v>
      </c>
      <c r="C88" s="10">
        <v>1206225</v>
      </c>
      <c r="D88" s="10">
        <v>1803834</v>
      </c>
      <c r="E88" s="10">
        <v>694761</v>
      </c>
      <c r="F88" s="10">
        <v>1119953</v>
      </c>
      <c r="H88" s="3" t="s">
        <v>25</v>
      </c>
      <c r="I88" s="10">
        <v>1206225</v>
      </c>
      <c r="J88" s="10">
        <v>1239343</v>
      </c>
      <c r="K88" s="10">
        <v>1145296</v>
      </c>
      <c r="L88" s="10">
        <v>1234079</v>
      </c>
      <c r="N88" s="3" t="s">
        <v>25</v>
      </c>
      <c r="O88" s="10">
        <v>1206225</v>
      </c>
      <c r="P88" s="10">
        <v>1572733</v>
      </c>
      <c r="Q88" s="10">
        <v>1206730</v>
      </c>
      <c r="R88" s="10">
        <v>838666</v>
      </c>
      <c r="T88" s="3" t="s">
        <v>25</v>
      </c>
      <c r="U88" s="10">
        <v>1206225</v>
      </c>
      <c r="V88" s="10">
        <v>1038628</v>
      </c>
      <c r="W88" s="10">
        <v>1164165</v>
      </c>
      <c r="X88" s="10">
        <v>1416195</v>
      </c>
    </row>
    <row r="89" spans="1:24" x14ac:dyDescent="0.25">
      <c r="A89" s="28">
        <f>COUNTIF($B$6:B89,B89)</f>
        <v>1</v>
      </c>
      <c r="B89" s="3" t="s">
        <v>145</v>
      </c>
      <c r="C89" s="10">
        <v>144722</v>
      </c>
      <c r="D89" s="10">
        <v>201642</v>
      </c>
      <c r="E89" s="10">
        <v>94635</v>
      </c>
      <c r="F89" s="10">
        <v>137878</v>
      </c>
      <c r="H89" s="3" t="s">
        <v>145</v>
      </c>
      <c r="I89" s="10">
        <v>144722</v>
      </c>
      <c r="J89" s="10">
        <v>109622</v>
      </c>
      <c r="K89" s="10">
        <v>142554</v>
      </c>
      <c r="L89" s="10">
        <v>182044</v>
      </c>
      <c r="N89" s="3" t="s">
        <v>145</v>
      </c>
      <c r="O89" s="10">
        <v>144722</v>
      </c>
      <c r="P89" s="10">
        <v>132351</v>
      </c>
      <c r="Q89" s="10">
        <v>114478</v>
      </c>
      <c r="R89" s="10">
        <v>187401</v>
      </c>
      <c r="T89" s="3" t="s">
        <v>145</v>
      </c>
      <c r="U89" s="10">
        <v>144722</v>
      </c>
      <c r="V89" s="10">
        <v>152353</v>
      </c>
      <c r="W89" s="10">
        <v>120452</v>
      </c>
      <c r="X89" s="10">
        <v>161385</v>
      </c>
    </row>
    <row r="90" spans="1:24" x14ac:dyDescent="0.25">
      <c r="A90" s="28">
        <f>COUNTIF($B$6:B90,B90)</f>
        <v>1</v>
      </c>
      <c r="B90" s="3" t="s">
        <v>26</v>
      </c>
      <c r="C90" s="10">
        <v>1395866</v>
      </c>
      <c r="D90" s="10">
        <v>2264094</v>
      </c>
      <c r="E90" s="10">
        <v>820784</v>
      </c>
      <c r="F90" s="10">
        <v>1102282</v>
      </c>
      <c r="H90" s="3" t="s">
        <v>26</v>
      </c>
      <c r="I90" s="10">
        <v>1395866</v>
      </c>
      <c r="J90" s="10">
        <v>1002280</v>
      </c>
      <c r="K90" s="10">
        <v>1534931</v>
      </c>
      <c r="L90" s="10">
        <v>1650765</v>
      </c>
      <c r="N90" s="3" t="s">
        <v>26</v>
      </c>
      <c r="O90" s="10">
        <v>1395866</v>
      </c>
      <c r="P90" s="10">
        <v>1811074</v>
      </c>
      <c r="Q90" s="10">
        <v>1264956</v>
      </c>
      <c r="R90" s="10">
        <v>1111143</v>
      </c>
      <c r="T90" s="3" t="s">
        <v>26</v>
      </c>
      <c r="U90" s="10">
        <v>1395866</v>
      </c>
      <c r="V90" s="10">
        <v>2145854</v>
      </c>
      <c r="W90" s="10">
        <v>1420013</v>
      </c>
      <c r="X90" s="10">
        <v>620576</v>
      </c>
    </row>
    <row r="91" spans="1:24" x14ac:dyDescent="0.25">
      <c r="A91" s="28">
        <f>COUNTIF($B$6:B91,B91)</f>
        <v>1</v>
      </c>
      <c r="B91" s="3" t="s">
        <v>146</v>
      </c>
      <c r="C91" s="10">
        <v>454581</v>
      </c>
      <c r="D91" s="10">
        <v>679342</v>
      </c>
      <c r="E91" s="10">
        <v>367590</v>
      </c>
      <c r="F91" s="10">
        <v>316606</v>
      </c>
      <c r="H91" s="3" t="s">
        <v>146</v>
      </c>
      <c r="I91" s="10">
        <v>454581</v>
      </c>
      <c r="J91" s="10">
        <v>475318</v>
      </c>
      <c r="K91" s="10">
        <v>473984</v>
      </c>
      <c r="L91" s="10">
        <v>414381</v>
      </c>
      <c r="N91" s="3" t="s">
        <v>146</v>
      </c>
      <c r="O91" s="10">
        <v>454581</v>
      </c>
      <c r="P91" s="10">
        <v>514831</v>
      </c>
      <c r="Q91" s="10">
        <v>461980</v>
      </c>
      <c r="R91" s="10">
        <v>386831</v>
      </c>
      <c r="T91" s="3" t="s">
        <v>146</v>
      </c>
      <c r="U91" s="10">
        <v>454581</v>
      </c>
      <c r="V91" s="10">
        <v>720942</v>
      </c>
      <c r="W91" s="10">
        <v>406532</v>
      </c>
      <c r="X91" s="10">
        <v>235944</v>
      </c>
    </row>
    <row r="92" spans="1:24" x14ac:dyDescent="0.25">
      <c r="A92" s="28">
        <f>COUNTIF($B$6:B92,B92)</f>
        <v>1</v>
      </c>
      <c r="B92" s="5" t="s">
        <v>27</v>
      </c>
      <c r="C92" s="13">
        <v>3201394</v>
      </c>
      <c r="D92" s="13">
        <v>4948913</v>
      </c>
      <c r="E92" s="13">
        <v>1977769</v>
      </c>
      <c r="F92" s="13">
        <v>2676718</v>
      </c>
      <c r="H92" s="5" t="s">
        <v>27</v>
      </c>
      <c r="I92" s="13">
        <v>3201394</v>
      </c>
      <c r="J92" s="13">
        <v>2826563</v>
      </c>
      <c r="K92" s="13">
        <v>3296765</v>
      </c>
      <c r="L92" s="13">
        <v>3481269</v>
      </c>
      <c r="N92" s="5" t="s">
        <v>27</v>
      </c>
      <c r="O92" s="13">
        <v>3201394</v>
      </c>
      <c r="P92" s="13">
        <v>4030988</v>
      </c>
      <c r="Q92" s="13">
        <v>3048144</v>
      </c>
      <c r="R92" s="13">
        <v>2524041</v>
      </c>
      <c r="T92" s="5" t="s">
        <v>27</v>
      </c>
      <c r="U92" s="13">
        <v>3201394</v>
      </c>
      <c r="V92" s="13">
        <v>4057778</v>
      </c>
      <c r="W92" s="13">
        <v>3111162</v>
      </c>
      <c r="X92" s="13">
        <v>2434099</v>
      </c>
    </row>
    <row r="93" spans="1:24" x14ac:dyDescent="0.25">
      <c r="A93" s="28">
        <f>COUNTIF($B$6:B93,B93)</f>
        <v>1</v>
      </c>
      <c r="B93" s="5" t="s">
        <v>28</v>
      </c>
      <c r="C93" s="13">
        <v>40988023</v>
      </c>
      <c r="D93" s="13">
        <v>54381295</v>
      </c>
      <c r="E93" s="13">
        <v>30858957</v>
      </c>
      <c r="F93" s="13">
        <v>37718952</v>
      </c>
      <c r="H93" s="5" t="s">
        <v>28</v>
      </c>
      <c r="I93" s="13">
        <v>40988023</v>
      </c>
      <c r="J93" s="13">
        <v>41360971</v>
      </c>
      <c r="K93" s="13">
        <v>43334174</v>
      </c>
      <c r="L93" s="13">
        <v>38264871</v>
      </c>
      <c r="N93" s="5" t="s">
        <v>28</v>
      </c>
      <c r="O93" s="13">
        <v>40988023</v>
      </c>
      <c r="P93" s="13">
        <v>51260171</v>
      </c>
      <c r="Q93" s="13">
        <v>41102351</v>
      </c>
      <c r="R93" s="13">
        <v>30586067</v>
      </c>
      <c r="T93" s="5" t="s">
        <v>28</v>
      </c>
      <c r="U93" s="13">
        <v>40988023</v>
      </c>
      <c r="V93" s="13">
        <v>35983521</v>
      </c>
      <c r="W93" s="13">
        <v>45513276</v>
      </c>
      <c r="X93" s="13">
        <v>41467986</v>
      </c>
    </row>
    <row r="94" spans="1:24" x14ac:dyDescent="0.25">
      <c r="A94" s="28">
        <f>COUNTIF($B$6:B94,B94)</f>
        <v>0</v>
      </c>
      <c r="B94" s="3"/>
      <c r="C94" s="9"/>
      <c r="D94" s="9"/>
      <c r="E94" s="9"/>
      <c r="F94" s="9"/>
      <c r="H94" s="3"/>
      <c r="I94" s="9"/>
      <c r="J94" s="9"/>
      <c r="K94" s="9"/>
      <c r="L94" s="9"/>
      <c r="N94" s="3"/>
      <c r="O94" s="9"/>
      <c r="P94" s="9"/>
      <c r="Q94" s="9"/>
      <c r="R94" s="9"/>
      <c r="T94" s="3"/>
      <c r="U94" s="9"/>
      <c r="V94" s="9"/>
      <c r="W94" s="9"/>
      <c r="X94" s="9"/>
    </row>
    <row r="95" spans="1:24" x14ac:dyDescent="0.25">
      <c r="A95" s="28">
        <f>COUNTIF($B$6:B95,B95)</f>
        <v>1</v>
      </c>
      <c r="B95" s="3" t="s">
        <v>29</v>
      </c>
      <c r="C95" s="11">
        <v>-20806814</v>
      </c>
      <c r="D95" s="11">
        <v>-26523559</v>
      </c>
      <c r="E95" s="11">
        <v>-15880248</v>
      </c>
      <c r="F95" s="11">
        <v>-20015456</v>
      </c>
      <c r="H95" s="3" t="s">
        <v>29</v>
      </c>
      <c r="I95" s="11">
        <v>-20806814</v>
      </c>
      <c r="J95" s="11">
        <v>-21381890</v>
      </c>
      <c r="K95" s="11">
        <v>-22271155</v>
      </c>
      <c r="L95" s="11">
        <v>-18764357</v>
      </c>
      <c r="N95" s="3" t="s">
        <v>29</v>
      </c>
      <c r="O95" s="11">
        <v>-20806814</v>
      </c>
      <c r="P95" s="11">
        <v>-26280983</v>
      </c>
      <c r="Q95" s="11">
        <v>-21162199</v>
      </c>
      <c r="R95" s="11">
        <v>-14968571</v>
      </c>
      <c r="T95" s="3" t="s">
        <v>29</v>
      </c>
      <c r="U95" s="11">
        <v>-20806814</v>
      </c>
      <c r="V95" s="11">
        <v>-13905192</v>
      </c>
      <c r="W95" s="11">
        <v>-24460699</v>
      </c>
      <c r="X95" s="11">
        <v>-24059391</v>
      </c>
    </row>
    <row r="96" spans="1:24" x14ac:dyDescent="0.25">
      <c r="A96" s="28">
        <f>COUNTIF($B$6:B96,B96)</f>
        <v>1</v>
      </c>
      <c r="B96" s="3" t="s">
        <v>30</v>
      </c>
      <c r="C96" s="11">
        <v>-4380390</v>
      </c>
      <c r="D96" s="11">
        <v>-4463789</v>
      </c>
      <c r="E96" s="11">
        <v>-2705424</v>
      </c>
      <c r="F96" s="11">
        <v>-5974327</v>
      </c>
      <c r="H96" s="3" t="s">
        <v>30</v>
      </c>
      <c r="I96" s="11">
        <v>-4380390</v>
      </c>
      <c r="J96" s="11">
        <v>-4259297</v>
      </c>
      <c r="K96" s="11">
        <v>-4425987</v>
      </c>
      <c r="L96" s="11">
        <v>-4455997</v>
      </c>
      <c r="N96" s="3" t="s">
        <v>30</v>
      </c>
      <c r="O96" s="11">
        <v>-4380390</v>
      </c>
      <c r="P96" s="11">
        <v>-5557985</v>
      </c>
      <c r="Q96" s="11">
        <v>-4543826</v>
      </c>
      <c r="R96" s="11">
        <v>-3037360</v>
      </c>
      <c r="T96" s="3" t="s">
        <v>30</v>
      </c>
      <c r="U96" s="11">
        <v>-4380390</v>
      </c>
      <c r="V96" s="11">
        <v>-978715</v>
      </c>
      <c r="W96" s="11">
        <v>-3646193</v>
      </c>
      <c r="X96" s="11">
        <v>-8522424</v>
      </c>
    </row>
    <row r="97" spans="1:24" x14ac:dyDescent="0.25">
      <c r="A97" s="28">
        <f>COUNTIF($B$6:B97,B97)</f>
        <v>1</v>
      </c>
      <c r="B97" s="3" t="s">
        <v>31</v>
      </c>
      <c r="C97" s="11">
        <v>-2530963</v>
      </c>
      <c r="D97" s="11">
        <v>-3347986</v>
      </c>
      <c r="E97" s="11">
        <v>-1640995</v>
      </c>
      <c r="F97" s="11">
        <v>-2604015</v>
      </c>
      <c r="H97" s="3" t="s">
        <v>31</v>
      </c>
      <c r="I97" s="11">
        <v>-2530963</v>
      </c>
      <c r="J97" s="11">
        <v>-3034056</v>
      </c>
      <c r="K97" s="11">
        <v>-2294092</v>
      </c>
      <c r="L97" s="11">
        <v>-2264343</v>
      </c>
      <c r="N97" s="3" t="s">
        <v>31</v>
      </c>
      <c r="O97" s="11">
        <v>-2530963</v>
      </c>
      <c r="P97" s="11">
        <v>-3265099</v>
      </c>
      <c r="Q97" s="11">
        <v>-2380818</v>
      </c>
      <c r="R97" s="11">
        <v>-1946101</v>
      </c>
      <c r="T97" s="3" t="s">
        <v>31</v>
      </c>
      <c r="U97" s="11">
        <v>-2530963</v>
      </c>
      <c r="V97" s="11">
        <v>-1588808</v>
      </c>
      <c r="W97" s="11">
        <v>-2712996</v>
      </c>
      <c r="X97" s="11">
        <v>-3292217</v>
      </c>
    </row>
    <row r="98" spans="1:24" x14ac:dyDescent="0.25">
      <c r="A98" s="28">
        <f>COUNTIF($B$6:B98,B98)</f>
        <v>1</v>
      </c>
      <c r="B98" s="3" t="s">
        <v>32</v>
      </c>
      <c r="C98" s="11">
        <v>-1779223</v>
      </c>
      <c r="D98" s="11">
        <v>-1483906</v>
      </c>
      <c r="E98" s="11">
        <v>-1125078</v>
      </c>
      <c r="F98" s="11">
        <v>-2730099</v>
      </c>
      <c r="H98" s="3" t="s">
        <v>32</v>
      </c>
      <c r="I98" s="11">
        <v>-1779223</v>
      </c>
      <c r="J98" s="11">
        <v>-1556538</v>
      </c>
      <c r="K98" s="11">
        <v>-1545893</v>
      </c>
      <c r="L98" s="11">
        <v>-2235916</v>
      </c>
      <c r="N98" s="3" t="s">
        <v>32</v>
      </c>
      <c r="O98" s="11">
        <v>-1779223</v>
      </c>
      <c r="P98" s="11">
        <v>-1840011</v>
      </c>
      <c r="Q98" s="11">
        <v>-1846291</v>
      </c>
      <c r="R98" s="11">
        <v>-1651175</v>
      </c>
      <c r="T98" s="3" t="s">
        <v>32</v>
      </c>
      <c r="U98" s="11">
        <v>-1779223</v>
      </c>
      <c r="V98" s="11">
        <v>-555957</v>
      </c>
      <c r="W98" s="11">
        <v>-1555025</v>
      </c>
      <c r="X98" s="11">
        <v>-3228843</v>
      </c>
    </row>
    <row r="99" spans="1:24" x14ac:dyDescent="0.25">
      <c r="A99" s="28">
        <f>COUNTIF($B$6:B99,B99)</f>
        <v>1</v>
      </c>
      <c r="B99" s="5" t="s">
        <v>33</v>
      </c>
      <c r="C99" s="13">
        <v>-29497389</v>
      </c>
      <c r="D99" s="13">
        <v>-35819240</v>
      </c>
      <c r="E99" s="13">
        <v>-21351746</v>
      </c>
      <c r="F99" s="13">
        <v>-31323898</v>
      </c>
      <c r="H99" s="5" t="s">
        <v>33</v>
      </c>
      <c r="I99" s="13">
        <v>-29497389</v>
      </c>
      <c r="J99" s="13">
        <v>-30231781</v>
      </c>
      <c r="K99" s="13">
        <v>-30537128</v>
      </c>
      <c r="L99" s="13">
        <v>-27720613</v>
      </c>
      <c r="N99" s="5" t="s">
        <v>33</v>
      </c>
      <c r="O99" s="13">
        <v>-29497389</v>
      </c>
      <c r="P99" s="13">
        <v>-36944079</v>
      </c>
      <c r="Q99" s="13">
        <v>-29933133</v>
      </c>
      <c r="R99" s="13">
        <v>-21603207</v>
      </c>
      <c r="T99" s="5" t="s">
        <v>33</v>
      </c>
      <c r="U99" s="13">
        <v>-29497389</v>
      </c>
      <c r="V99" s="13">
        <v>-17028671</v>
      </c>
      <c r="W99" s="13">
        <v>-32374913</v>
      </c>
      <c r="X99" s="13">
        <v>-39102875</v>
      </c>
    </row>
    <row r="100" spans="1:24" x14ac:dyDescent="0.25">
      <c r="A100" s="28">
        <f>COUNTIF($B$6:B100,B100)</f>
        <v>1</v>
      </c>
      <c r="B100" s="3" t="s">
        <v>34</v>
      </c>
      <c r="C100" s="11">
        <v>-3144225</v>
      </c>
      <c r="D100" s="11">
        <v>-4479824</v>
      </c>
      <c r="E100" s="11">
        <v>-2796027</v>
      </c>
      <c r="F100" s="11">
        <v>-2155354</v>
      </c>
      <c r="H100" s="3" t="s">
        <v>34</v>
      </c>
      <c r="I100" s="11">
        <v>-3144225</v>
      </c>
      <c r="J100" s="11">
        <v>-2828186</v>
      </c>
      <c r="K100" s="11">
        <v>-3589750</v>
      </c>
      <c r="L100" s="11">
        <v>-3014547</v>
      </c>
      <c r="N100" s="3" t="s">
        <v>34</v>
      </c>
      <c r="O100" s="11">
        <v>-3144225</v>
      </c>
      <c r="P100" s="11">
        <v>-3543217</v>
      </c>
      <c r="Q100" s="11">
        <v>-3287087</v>
      </c>
      <c r="R100" s="11">
        <v>-2601565</v>
      </c>
      <c r="T100" s="3" t="s">
        <v>34</v>
      </c>
      <c r="U100" s="11">
        <v>-3144225</v>
      </c>
      <c r="V100" s="11">
        <v>-3737668</v>
      </c>
      <c r="W100" s="11">
        <v>-4024208</v>
      </c>
      <c r="X100" s="11">
        <v>-1668604</v>
      </c>
    </row>
    <row r="101" spans="1:24" x14ac:dyDescent="0.25">
      <c r="A101" s="28">
        <f>COUNTIF($B$6:B101,B101)</f>
        <v>1</v>
      </c>
      <c r="B101" s="5" t="s">
        <v>35</v>
      </c>
      <c r="C101" s="13">
        <v>8346409</v>
      </c>
      <c r="D101" s="13">
        <v>14082231</v>
      </c>
      <c r="E101" s="13">
        <v>6711184</v>
      </c>
      <c r="F101" s="13">
        <v>4239700</v>
      </c>
      <c r="H101" s="5" t="s">
        <v>35</v>
      </c>
      <c r="I101" s="13">
        <v>8346409</v>
      </c>
      <c r="J101" s="13">
        <v>8301004</v>
      </c>
      <c r="K101" s="13">
        <v>9207296</v>
      </c>
      <c r="L101" s="13">
        <v>7529711</v>
      </c>
      <c r="N101" s="5" t="s">
        <v>35</v>
      </c>
      <c r="O101" s="13">
        <v>8346409</v>
      </c>
      <c r="P101" s="13">
        <v>10772876</v>
      </c>
      <c r="Q101" s="13">
        <v>7882131</v>
      </c>
      <c r="R101" s="13">
        <v>6381295</v>
      </c>
      <c r="T101" s="5" t="s">
        <v>35</v>
      </c>
      <c r="U101" s="13">
        <v>8346409</v>
      </c>
      <c r="V101" s="13">
        <v>15217181</v>
      </c>
      <c r="W101" s="13">
        <v>9114154</v>
      </c>
      <c r="X101" s="13">
        <v>696507</v>
      </c>
    </row>
    <row r="102" spans="1:24" x14ac:dyDescent="0.25">
      <c r="A102" s="28">
        <f>COUNTIF($B$6:B102,B102)</f>
        <v>0</v>
      </c>
      <c r="B102" s="3"/>
      <c r="C102" s="9"/>
      <c r="D102" s="9"/>
      <c r="E102" s="9"/>
      <c r="F102" s="9"/>
      <c r="H102" s="3"/>
      <c r="I102" s="9"/>
      <c r="J102" s="9"/>
      <c r="K102" s="9"/>
      <c r="L102" s="9"/>
      <c r="N102" s="3"/>
      <c r="O102" s="9"/>
      <c r="P102" s="9"/>
      <c r="Q102" s="9"/>
      <c r="R102" s="9"/>
      <c r="T102" s="3"/>
      <c r="U102" s="9"/>
      <c r="V102" s="9"/>
      <c r="W102" s="9"/>
      <c r="X102" s="9"/>
    </row>
    <row r="103" spans="1:24" x14ac:dyDescent="0.25">
      <c r="A103" s="28">
        <f>COUNTIF($B$6:B103,B103)</f>
        <v>1</v>
      </c>
      <c r="B103" s="5" t="s">
        <v>147</v>
      </c>
      <c r="C103" s="9"/>
      <c r="D103" s="9"/>
      <c r="E103" s="9"/>
      <c r="F103" s="9"/>
      <c r="H103" s="5" t="s">
        <v>147</v>
      </c>
      <c r="I103" s="9"/>
      <c r="J103" s="9"/>
      <c r="K103" s="9"/>
      <c r="L103" s="9"/>
      <c r="N103" s="5" t="s">
        <v>147</v>
      </c>
      <c r="O103" s="9"/>
      <c r="P103" s="9"/>
      <c r="Q103" s="9"/>
      <c r="R103" s="9"/>
      <c r="T103" s="5" t="s">
        <v>147</v>
      </c>
      <c r="U103" s="9"/>
      <c r="V103" s="9"/>
      <c r="W103" s="9"/>
      <c r="X103" s="9"/>
    </row>
    <row r="104" spans="1:24" x14ac:dyDescent="0.25">
      <c r="A104" s="28">
        <f>COUNTIF($B$6:B104,B104)</f>
        <v>2</v>
      </c>
      <c r="B104" s="3" t="s">
        <v>36</v>
      </c>
      <c r="C104" s="10">
        <v>411879</v>
      </c>
      <c r="D104" s="10">
        <v>1555972</v>
      </c>
      <c r="E104" s="10">
        <v>309736</v>
      </c>
      <c r="F104" s="11">
        <v>-631624</v>
      </c>
      <c r="H104" s="3" t="s">
        <v>36</v>
      </c>
      <c r="I104" s="10">
        <v>411879</v>
      </c>
      <c r="J104" s="10">
        <v>1460947</v>
      </c>
      <c r="K104" s="10">
        <v>374303</v>
      </c>
      <c r="L104" s="11">
        <v>-601121</v>
      </c>
      <c r="N104" s="3" t="s">
        <v>36</v>
      </c>
      <c r="O104" s="10">
        <v>411879</v>
      </c>
      <c r="P104" s="10">
        <v>1159145</v>
      </c>
      <c r="Q104" s="10">
        <v>271112</v>
      </c>
      <c r="R104" s="11">
        <v>-195523</v>
      </c>
      <c r="T104" s="3" t="s">
        <v>36</v>
      </c>
      <c r="U104" s="10">
        <v>411879</v>
      </c>
      <c r="V104" s="10">
        <v>748645</v>
      </c>
      <c r="W104" s="10">
        <v>616721</v>
      </c>
      <c r="X104" s="11">
        <v>-130537</v>
      </c>
    </row>
    <row r="105" spans="1:24" x14ac:dyDescent="0.25">
      <c r="A105" s="28">
        <f>COUNTIF($B$6:B105,B105)</f>
        <v>2</v>
      </c>
      <c r="B105" s="3" t="s">
        <v>19</v>
      </c>
      <c r="C105" s="10">
        <v>221115</v>
      </c>
      <c r="D105" s="10">
        <v>253643</v>
      </c>
      <c r="E105" s="10">
        <v>241097</v>
      </c>
      <c r="F105" s="10">
        <v>168527</v>
      </c>
      <c r="H105" s="3" t="s">
        <v>19</v>
      </c>
      <c r="I105" s="10">
        <v>221115</v>
      </c>
      <c r="J105" s="10">
        <v>168908</v>
      </c>
      <c r="K105" s="10">
        <v>216412</v>
      </c>
      <c r="L105" s="10">
        <v>278109</v>
      </c>
      <c r="N105" s="3" t="s">
        <v>19</v>
      </c>
      <c r="O105" s="10">
        <v>221115</v>
      </c>
      <c r="P105" s="10">
        <v>206049</v>
      </c>
      <c r="Q105" s="10">
        <v>203958</v>
      </c>
      <c r="R105" s="10">
        <v>253386</v>
      </c>
      <c r="T105" s="3" t="s">
        <v>19</v>
      </c>
      <c r="U105" s="10">
        <v>221115</v>
      </c>
      <c r="V105" s="10">
        <v>236986</v>
      </c>
      <c r="W105" s="10">
        <v>222906</v>
      </c>
      <c r="X105" s="10">
        <v>203427</v>
      </c>
    </row>
    <row r="106" spans="1:24" x14ac:dyDescent="0.25">
      <c r="A106" s="28">
        <f>COUNTIF($B$6:B106,B106)</f>
        <v>2</v>
      </c>
      <c r="B106" s="5" t="s">
        <v>37</v>
      </c>
      <c r="C106" s="13">
        <v>632994</v>
      </c>
      <c r="D106" s="13">
        <v>1809615</v>
      </c>
      <c r="E106" s="13">
        <v>550833</v>
      </c>
      <c r="F106" s="13">
        <v>-463098</v>
      </c>
      <c r="H106" s="5" t="s">
        <v>37</v>
      </c>
      <c r="I106" s="13">
        <v>632994</v>
      </c>
      <c r="J106" s="13">
        <v>1629855</v>
      </c>
      <c r="K106" s="13">
        <v>590715</v>
      </c>
      <c r="L106" s="13">
        <v>-323012</v>
      </c>
      <c r="N106" s="5" t="s">
        <v>37</v>
      </c>
      <c r="O106" s="13">
        <v>632994</v>
      </c>
      <c r="P106" s="13">
        <v>1365193</v>
      </c>
      <c r="Q106" s="13">
        <v>475070</v>
      </c>
      <c r="R106" s="13">
        <v>57863</v>
      </c>
      <c r="T106" s="5" t="s">
        <v>37</v>
      </c>
      <c r="U106" s="13">
        <v>632994</v>
      </c>
      <c r="V106" s="13">
        <v>985631</v>
      </c>
      <c r="W106" s="13">
        <v>839627</v>
      </c>
      <c r="X106" s="13">
        <v>72890</v>
      </c>
    </row>
    <row r="107" spans="1:24" x14ac:dyDescent="0.25">
      <c r="A107" s="28">
        <f>COUNTIF($B$6:B107,B107)</f>
        <v>1</v>
      </c>
      <c r="B107" s="3" t="s">
        <v>148</v>
      </c>
      <c r="C107" s="11">
        <v>-288612</v>
      </c>
      <c r="D107" s="11">
        <v>-311205</v>
      </c>
      <c r="E107" s="11">
        <v>-295044</v>
      </c>
      <c r="F107" s="11">
        <v>-259545</v>
      </c>
      <c r="H107" s="3" t="s">
        <v>148</v>
      </c>
      <c r="I107" s="11">
        <v>-288612</v>
      </c>
      <c r="J107" s="11">
        <v>-268598</v>
      </c>
      <c r="K107" s="11">
        <v>-305272</v>
      </c>
      <c r="L107" s="11">
        <v>-291971</v>
      </c>
      <c r="N107" s="3" t="s">
        <v>148</v>
      </c>
      <c r="O107" s="11">
        <v>-288612</v>
      </c>
      <c r="P107" s="11">
        <v>-299473</v>
      </c>
      <c r="Q107" s="11">
        <v>-288164</v>
      </c>
      <c r="R107" s="11">
        <v>-278184</v>
      </c>
      <c r="T107" s="3" t="s">
        <v>148</v>
      </c>
      <c r="U107" s="11">
        <v>-288612</v>
      </c>
      <c r="V107" s="11">
        <v>-270953</v>
      </c>
      <c r="W107" s="11">
        <v>-305685</v>
      </c>
      <c r="X107" s="11">
        <v>-289199</v>
      </c>
    </row>
    <row r="108" spans="1:24" x14ac:dyDescent="0.25">
      <c r="A108" s="28">
        <f>COUNTIF($B$6:B108,B108)</f>
        <v>1</v>
      </c>
      <c r="B108" s="3" t="s">
        <v>149</v>
      </c>
      <c r="C108" s="10">
        <v>18480</v>
      </c>
      <c r="D108" s="10">
        <v>14304</v>
      </c>
      <c r="E108" s="10">
        <v>12036</v>
      </c>
      <c r="F108" s="10">
        <v>29117</v>
      </c>
      <c r="H108" s="3" t="s">
        <v>149</v>
      </c>
      <c r="I108" s="10">
        <v>18480</v>
      </c>
      <c r="J108" s="10">
        <v>14488</v>
      </c>
      <c r="K108" s="10">
        <v>16053</v>
      </c>
      <c r="L108" s="10">
        <v>24910</v>
      </c>
      <c r="N108" s="3" t="s">
        <v>149</v>
      </c>
      <c r="O108" s="10">
        <v>18480</v>
      </c>
      <c r="P108" s="10">
        <v>15096</v>
      </c>
      <c r="Q108" s="10">
        <v>15595</v>
      </c>
      <c r="R108" s="10">
        <v>24759</v>
      </c>
      <c r="T108" s="3" t="s">
        <v>149</v>
      </c>
      <c r="U108" s="10">
        <v>18480</v>
      </c>
      <c r="V108" s="10">
        <v>24636</v>
      </c>
      <c r="W108" s="10">
        <v>19554</v>
      </c>
      <c r="X108" s="10">
        <v>11240</v>
      </c>
    </row>
    <row r="109" spans="1:24" x14ac:dyDescent="0.25">
      <c r="A109" s="28">
        <f>COUNTIF($B$6:B109,B109)</f>
        <v>1</v>
      </c>
      <c r="B109" s="3" t="s">
        <v>150</v>
      </c>
      <c r="C109" s="11">
        <v>-35250</v>
      </c>
      <c r="D109" s="11">
        <v>-38296</v>
      </c>
      <c r="E109" s="11">
        <v>-32935</v>
      </c>
      <c r="F109" s="11">
        <v>-34517</v>
      </c>
      <c r="H109" s="3" t="s">
        <v>150</v>
      </c>
      <c r="I109" s="11">
        <v>-35250</v>
      </c>
      <c r="J109" s="11">
        <v>-29284</v>
      </c>
      <c r="K109" s="11">
        <v>-40860</v>
      </c>
      <c r="L109" s="11">
        <v>-35606</v>
      </c>
      <c r="N109" s="3" t="s">
        <v>150</v>
      </c>
      <c r="O109" s="11">
        <v>-35250</v>
      </c>
      <c r="P109" s="11">
        <v>-37619</v>
      </c>
      <c r="Q109" s="11">
        <v>-35420</v>
      </c>
      <c r="R109" s="11">
        <v>-32706</v>
      </c>
      <c r="T109" s="3" t="s">
        <v>150</v>
      </c>
      <c r="U109" s="11">
        <v>-35250</v>
      </c>
      <c r="V109" s="11">
        <v>-32391</v>
      </c>
      <c r="W109" s="11">
        <v>-35574</v>
      </c>
      <c r="X109" s="11">
        <v>-37787</v>
      </c>
    </row>
    <row r="110" spans="1:24" x14ac:dyDescent="0.25">
      <c r="A110" s="28">
        <f>COUNTIF($B$6:B110,B110)</f>
        <v>1</v>
      </c>
      <c r="B110" s="5" t="s">
        <v>151</v>
      </c>
      <c r="C110" s="13">
        <v>-305381</v>
      </c>
      <c r="D110" s="13">
        <v>-335196</v>
      </c>
      <c r="E110" s="13">
        <v>-315943</v>
      </c>
      <c r="F110" s="13">
        <v>-264945</v>
      </c>
      <c r="H110" s="5" t="s">
        <v>151</v>
      </c>
      <c r="I110" s="13">
        <v>-305381</v>
      </c>
      <c r="J110" s="13">
        <v>-283395</v>
      </c>
      <c r="K110" s="13">
        <v>-330078</v>
      </c>
      <c r="L110" s="13">
        <v>-302667</v>
      </c>
      <c r="N110" s="5" t="s">
        <v>151</v>
      </c>
      <c r="O110" s="13">
        <v>-305381</v>
      </c>
      <c r="P110" s="13">
        <v>-321996</v>
      </c>
      <c r="Q110" s="13">
        <v>-307989</v>
      </c>
      <c r="R110" s="13">
        <v>-286131</v>
      </c>
      <c r="T110" s="5" t="s">
        <v>151</v>
      </c>
      <c r="U110" s="13">
        <v>-305381</v>
      </c>
      <c r="V110" s="13">
        <v>-278709</v>
      </c>
      <c r="W110" s="13">
        <v>-321705</v>
      </c>
      <c r="X110" s="13">
        <v>-315746</v>
      </c>
    </row>
    <row r="111" spans="1:24" x14ac:dyDescent="0.25">
      <c r="A111" s="28">
        <f>COUNTIF($B$6:B111,B111)</f>
        <v>0</v>
      </c>
      <c r="B111" s="3"/>
      <c r="C111" s="9"/>
      <c r="D111" s="9"/>
      <c r="E111" s="9"/>
      <c r="F111" s="9"/>
      <c r="H111" s="3"/>
      <c r="I111" s="9"/>
      <c r="J111" s="9"/>
      <c r="K111" s="9"/>
      <c r="L111" s="9"/>
      <c r="N111" s="3"/>
      <c r="O111" s="9"/>
      <c r="P111" s="9"/>
      <c r="Q111" s="9"/>
      <c r="R111" s="9"/>
      <c r="T111" s="3"/>
      <c r="U111" s="9"/>
      <c r="V111" s="9"/>
      <c r="W111" s="9"/>
      <c r="X111" s="9"/>
    </row>
    <row r="112" spans="1:24" x14ac:dyDescent="0.25">
      <c r="A112" s="28">
        <f>COUNTIF($B$6:B112,B112)</f>
        <v>1</v>
      </c>
      <c r="B112" s="3" t="s">
        <v>152</v>
      </c>
      <c r="C112" s="11">
        <v>-54405</v>
      </c>
      <c r="D112" s="11">
        <v>-152368</v>
      </c>
      <c r="E112" s="11">
        <v>-6097</v>
      </c>
      <c r="F112" s="11">
        <v>-4676</v>
      </c>
      <c r="H112" s="3" t="s">
        <v>152</v>
      </c>
      <c r="I112" s="11">
        <v>-54405</v>
      </c>
      <c r="J112" s="11">
        <v>-152255</v>
      </c>
      <c r="K112" s="11">
        <v>-3329</v>
      </c>
      <c r="L112" s="11">
        <v>-7561</v>
      </c>
      <c r="N112" s="3" t="s">
        <v>152</v>
      </c>
      <c r="O112" s="11">
        <v>-54405</v>
      </c>
      <c r="P112" s="11">
        <v>-95267</v>
      </c>
      <c r="Q112" s="11">
        <v>-27508</v>
      </c>
      <c r="R112" s="11">
        <v>-40419</v>
      </c>
      <c r="T112" s="3" t="s">
        <v>152</v>
      </c>
      <c r="U112" s="11">
        <v>-54405</v>
      </c>
      <c r="V112" s="11">
        <v>-34750</v>
      </c>
      <c r="W112" s="11">
        <v>-46852</v>
      </c>
      <c r="X112" s="11">
        <v>-81654</v>
      </c>
    </row>
    <row r="113" spans="1:24" x14ac:dyDescent="0.25">
      <c r="A113" s="28">
        <f>COUNTIF($B$6:B113,B113)</f>
        <v>1</v>
      </c>
      <c r="B113" s="3" t="s">
        <v>153</v>
      </c>
      <c r="C113" s="11">
        <v>-121269</v>
      </c>
      <c r="D113" s="11">
        <v>-211001</v>
      </c>
      <c r="E113" s="11">
        <v>-108647</v>
      </c>
      <c r="F113" s="11">
        <v>-44045</v>
      </c>
      <c r="H113" s="3" t="s">
        <v>153</v>
      </c>
      <c r="I113" s="11">
        <v>-121269</v>
      </c>
      <c r="J113" s="11">
        <v>-165340</v>
      </c>
      <c r="K113" s="11">
        <v>-125266</v>
      </c>
      <c r="L113" s="11">
        <v>-73130</v>
      </c>
      <c r="N113" s="3" t="s">
        <v>153</v>
      </c>
      <c r="O113" s="11">
        <v>-121269</v>
      </c>
      <c r="P113" s="11">
        <v>-156234</v>
      </c>
      <c r="Q113" s="11">
        <v>-122077</v>
      </c>
      <c r="R113" s="11">
        <v>-85444</v>
      </c>
      <c r="T113" s="3" t="s">
        <v>153</v>
      </c>
      <c r="U113" s="11">
        <v>-121269</v>
      </c>
      <c r="V113" s="11">
        <v>-223350</v>
      </c>
      <c r="W113" s="11">
        <v>-104163</v>
      </c>
      <c r="X113" s="11">
        <v>-36168</v>
      </c>
    </row>
    <row r="114" spans="1:24" x14ac:dyDescent="0.25">
      <c r="A114" s="28">
        <f>COUNTIF($B$6:B114,B114)</f>
        <v>1</v>
      </c>
      <c r="B114" s="3" t="s">
        <v>154</v>
      </c>
      <c r="C114" s="11">
        <v>-119697</v>
      </c>
      <c r="D114" s="11">
        <v>-214108</v>
      </c>
      <c r="E114" s="11">
        <v>-93127</v>
      </c>
      <c r="F114" s="11">
        <v>-51754</v>
      </c>
      <c r="H114" s="3" t="s">
        <v>154</v>
      </c>
      <c r="I114" s="11">
        <v>-119697</v>
      </c>
      <c r="J114" s="11">
        <v>-362919</v>
      </c>
      <c r="K114" s="11">
        <v>-85061</v>
      </c>
      <c r="L114" s="10">
        <v>89201</v>
      </c>
      <c r="N114" s="3" t="s">
        <v>154</v>
      </c>
      <c r="O114" s="11">
        <v>-119697</v>
      </c>
      <c r="P114" s="11">
        <v>-296289</v>
      </c>
      <c r="Q114" s="11">
        <v>-88387</v>
      </c>
      <c r="R114" s="10">
        <v>25802</v>
      </c>
      <c r="T114" s="3" t="s">
        <v>154</v>
      </c>
      <c r="U114" s="11">
        <v>-119697</v>
      </c>
      <c r="V114" s="11">
        <v>-62580</v>
      </c>
      <c r="W114" s="11">
        <v>-186363</v>
      </c>
      <c r="X114" s="11">
        <v>-110132</v>
      </c>
    </row>
    <row r="115" spans="1:24" x14ac:dyDescent="0.25">
      <c r="A115" s="28">
        <f>COUNTIF($B$6:B115,B115)</f>
        <v>2</v>
      </c>
      <c r="B115" s="3" t="s">
        <v>21</v>
      </c>
      <c r="C115" s="11">
        <v>-240966</v>
      </c>
      <c r="D115" s="11">
        <v>-425108</v>
      </c>
      <c r="E115" s="11">
        <v>-201774</v>
      </c>
      <c r="F115" s="11">
        <v>-95799</v>
      </c>
      <c r="H115" s="3" t="s">
        <v>21</v>
      </c>
      <c r="I115" s="11">
        <v>-240966</v>
      </c>
      <c r="J115" s="11">
        <v>-528259</v>
      </c>
      <c r="K115" s="11">
        <v>-210326</v>
      </c>
      <c r="L115" s="10">
        <v>16070</v>
      </c>
      <c r="N115" s="3" t="s">
        <v>21</v>
      </c>
      <c r="O115" s="11">
        <v>-240966</v>
      </c>
      <c r="P115" s="11">
        <v>-452523</v>
      </c>
      <c r="Q115" s="11">
        <v>-210464</v>
      </c>
      <c r="R115" s="11">
        <v>-59641</v>
      </c>
      <c r="T115" s="3" t="s">
        <v>21</v>
      </c>
      <c r="U115" s="11">
        <v>-240966</v>
      </c>
      <c r="V115" s="11">
        <v>-285930</v>
      </c>
      <c r="W115" s="11">
        <v>-290526</v>
      </c>
      <c r="X115" s="11">
        <v>-146301</v>
      </c>
    </row>
    <row r="116" spans="1:24" x14ac:dyDescent="0.25">
      <c r="A116" s="28">
        <f>COUNTIF($B$6:B116,B116)</f>
        <v>0</v>
      </c>
      <c r="B116" s="3"/>
      <c r="C116" s="9"/>
      <c r="D116" s="9"/>
      <c r="E116" s="9"/>
      <c r="F116" s="9"/>
      <c r="H116" s="3"/>
      <c r="I116" s="9"/>
      <c r="J116" s="9"/>
      <c r="K116" s="9"/>
      <c r="L116" s="9"/>
      <c r="N116" s="3"/>
      <c r="O116" s="9"/>
      <c r="P116" s="9"/>
      <c r="Q116" s="9"/>
      <c r="R116" s="9"/>
      <c r="T116" s="3"/>
      <c r="U116" s="9"/>
      <c r="V116" s="9"/>
      <c r="W116" s="9"/>
      <c r="X116" s="9"/>
    </row>
    <row r="117" spans="1:24" x14ac:dyDescent="0.25">
      <c r="A117" s="28">
        <f>COUNTIF($B$6:B117,B117)</f>
        <v>1</v>
      </c>
      <c r="B117" s="5" t="s">
        <v>155</v>
      </c>
      <c r="C117" s="13">
        <v>32242</v>
      </c>
      <c r="D117" s="13">
        <v>896944</v>
      </c>
      <c r="E117" s="13">
        <v>27018</v>
      </c>
      <c r="F117" s="13">
        <v>-828517</v>
      </c>
      <c r="H117" s="5" t="s">
        <v>155</v>
      </c>
      <c r="I117" s="13">
        <v>32242</v>
      </c>
      <c r="J117" s="13">
        <v>665947</v>
      </c>
      <c r="K117" s="13">
        <v>46981</v>
      </c>
      <c r="L117" s="13">
        <v>-617169</v>
      </c>
      <c r="N117" s="5" t="s">
        <v>155</v>
      </c>
      <c r="O117" s="13">
        <v>32242</v>
      </c>
      <c r="P117" s="13">
        <v>495408</v>
      </c>
      <c r="Q117" s="13">
        <v>-70891</v>
      </c>
      <c r="R117" s="13">
        <v>-328329</v>
      </c>
      <c r="T117" s="5" t="s">
        <v>155</v>
      </c>
      <c r="U117" s="13">
        <v>32242</v>
      </c>
      <c r="V117" s="13">
        <v>386242</v>
      </c>
      <c r="W117" s="13">
        <v>180544</v>
      </c>
      <c r="X117" s="13">
        <v>-470810</v>
      </c>
    </row>
    <row r="118" spans="1:24" x14ac:dyDescent="0.25">
      <c r="A118" s="28">
        <f>COUNTIF($B$6:B118,B118)</f>
        <v>1</v>
      </c>
      <c r="B118" s="3" t="s">
        <v>156</v>
      </c>
      <c r="C118" s="10">
        <v>102556</v>
      </c>
      <c r="D118" s="10">
        <v>316002</v>
      </c>
      <c r="E118" s="10">
        <v>48244</v>
      </c>
      <c r="F118" s="11">
        <v>-56814</v>
      </c>
      <c r="H118" s="3" t="s">
        <v>156</v>
      </c>
      <c r="I118" s="10">
        <v>102556</v>
      </c>
      <c r="J118" s="10">
        <v>57730</v>
      </c>
      <c r="K118" s="10">
        <v>134822</v>
      </c>
      <c r="L118" s="10">
        <v>115136</v>
      </c>
      <c r="N118" s="3" t="s">
        <v>156</v>
      </c>
      <c r="O118" s="10">
        <v>102556</v>
      </c>
      <c r="P118" s="10">
        <v>151418</v>
      </c>
      <c r="Q118" s="10">
        <v>59887</v>
      </c>
      <c r="R118" s="10">
        <v>96355</v>
      </c>
      <c r="T118" s="3" t="s">
        <v>156</v>
      </c>
      <c r="U118" s="10">
        <v>102556</v>
      </c>
      <c r="V118" s="10">
        <v>126886</v>
      </c>
      <c r="W118" s="10">
        <v>143185</v>
      </c>
      <c r="X118" s="10">
        <v>37501</v>
      </c>
    </row>
    <row r="119" spans="1:24" x14ac:dyDescent="0.25">
      <c r="A119" s="28">
        <f>COUNTIF($B$6:B119,B119)</f>
        <v>1</v>
      </c>
      <c r="B119" s="3" t="s">
        <v>157</v>
      </c>
      <c r="C119" s="10">
        <v>216215</v>
      </c>
      <c r="D119" s="10">
        <v>158045</v>
      </c>
      <c r="E119" s="10">
        <v>129783</v>
      </c>
      <c r="F119" s="10">
        <v>361032</v>
      </c>
      <c r="H119" s="3" t="s">
        <v>157</v>
      </c>
      <c r="I119" s="10">
        <v>216215</v>
      </c>
      <c r="J119" s="10">
        <v>212091</v>
      </c>
      <c r="K119" s="10">
        <v>217425</v>
      </c>
      <c r="L119" s="10">
        <v>219132</v>
      </c>
      <c r="N119" s="3" t="s">
        <v>157</v>
      </c>
      <c r="O119" s="10">
        <v>216215</v>
      </c>
      <c r="P119" s="10">
        <v>260531</v>
      </c>
      <c r="Q119" s="10">
        <v>209262</v>
      </c>
      <c r="R119" s="10">
        <v>178796</v>
      </c>
      <c r="T119" s="3" t="s">
        <v>157</v>
      </c>
      <c r="U119" s="10">
        <v>216215</v>
      </c>
      <c r="V119" s="10">
        <v>167119</v>
      </c>
      <c r="W119" s="10">
        <v>297256</v>
      </c>
      <c r="X119" s="10">
        <v>184222</v>
      </c>
    </row>
    <row r="120" spans="1:24" x14ac:dyDescent="0.25">
      <c r="A120" s="28">
        <f>COUNTIF($B$6:B120,B120)</f>
        <v>1</v>
      </c>
      <c r="B120" s="3" t="s">
        <v>158</v>
      </c>
      <c r="C120" s="11">
        <v>-70296</v>
      </c>
      <c r="D120" s="11">
        <v>-138798</v>
      </c>
      <c r="E120" s="11">
        <v>-47114</v>
      </c>
      <c r="F120" s="11">
        <v>-24907</v>
      </c>
      <c r="H120" s="3" t="s">
        <v>158</v>
      </c>
      <c r="I120" s="11">
        <v>-70296</v>
      </c>
      <c r="J120" s="11">
        <v>-109149</v>
      </c>
      <c r="K120" s="11">
        <v>-68929</v>
      </c>
      <c r="L120" s="11">
        <v>-32754</v>
      </c>
      <c r="N120" s="3" t="s">
        <v>158</v>
      </c>
      <c r="O120" s="11">
        <v>-70296</v>
      </c>
      <c r="P120" s="11">
        <v>-97981</v>
      </c>
      <c r="Q120" s="11">
        <v>-78838</v>
      </c>
      <c r="R120" s="11">
        <v>-34014</v>
      </c>
      <c r="T120" s="3" t="s">
        <v>158</v>
      </c>
      <c r="U120" s="11">
        <v>-70296</v>
      </c>
      <c r="V120" s="11">
        <v>-103774</v>
      </c>
      <c r="W120" s="11">
        <v>-72987</v>
      </c>
      <c r="X120" s="11">
        <v>-34072</v>
      </c>
    </row>
    <row r="121" spans="1:24" x14ac:dyDescent="0.25">
      <c r="A121" s="28">
        <f>COUNTIF($B$6:B121,B121)</f>
        <v>1</v>
      </c>
      <c r="B121" s="3" t="s">
        <v>159</v>
      </c>
      <c r="C121" s="9">
        <v>0</v>
      </c>
      <c r="D121" s="9">
        <v>0</v>
      </c>
      <c r="E121" s="9">
        <v>0</v>
      </c>
      <c r="F121" s="9">
        <v>0</v>
      </c>
      <c r="H121" s="3" t="s">
        <v>159</v>
      </c>
      <c r="I121" s="9">
        <v>0</v>
      </c>
      <c r="J121" s="9">
        <v>0</v>
      </c>
      <c r="K121" s="9">
        <v>0</v>
      </c>
      <c r="L121" s="9">
        <v>0</v>
      </c>
      <c r="N121" s="3" t="s">
        <v>159</v>
      </c>
      <c r="O121" s="9">
        <v>0</v>
      </c>
      <c r="P121" s="9">
        <v>0</v>
      </c>
      <c r="Q121" s="9">
        <v>0</v>
      </c>
      <c r="R121" s="9">
        <v>0</v>
      </c>
      <c r="T121" s="3" t="s">
        <v>159</v>
      </c>
      <c r="U121" s="9">
        <v>0</v>
      </c>
      <c r="V121" s="9">
        <v>0</v>
      </c>
      <c r="W121" s="9">
        <v>0</v>
      </c>
      <c r="X121" s="9">
        <v>0</v>
      </c>
    </row>
    <row r="122" spans="1:24" x14ac:dyDescent="0.25">
      <c r="A122" s="28">
        <f>COUNTIF($B$6:B122,B122)</f>
        <v>0</v>
      </c>
      <c r="B122" s="3"/>
      <c r="C122" s="9"/>
      <c r="D122" s="9"/>
      <c r="E122" s="9"/>
      <c r="F122" s="9"/>
      <c r="H122" s="3"/>
      <c r="I122" s="9"/>
      <c r="J122" s="9"/>
      <c r="K122" s="9"/>
      <c r="L122" s="9"/>
      <c r="N122" s="3"/>
      <c r="O122" s="9"/>
      <c r="P122" s="9"/>
      <c r="Q122" s="9"/>
      <c r="R122" s="9"/>
      <c r="T122" s="3"/>
      <c r="U122" s="9"/>
      <c r="V122" s="9"/>
      <c r="W122" s="9"/>
      <c r="X122" s="9"/>
    </row>
    <row r="123" spans="1:24" x14ac:dyDescent="0.25">
      <c r="A123" s="28">
        <f>COUNTIF($B$6:B123,B123)</f>
        <v>1</v>
      </c>
      <c r="B123" s="5" t="s">
        <v>160</v>
      </c>
      <c r="C123" s="13">
        <v>289324</v>
      </c>
      <c r="D123" s="13">
        <v>1256049</v>
      </c>
      <c r="E123" s="13">
        <v>158331</v>
      </c>
      <c r="F123" s="13">
        <v>-547653</v>
      </c>
      <c r="H123" s="5" t="s">
        <v>160</v>
      </c>
      <c r="I123" s="13">
        <v>289324</v>
      </c>
      <c r="J123" s="13">
        <v>829671</v>
      </c>
      <c r="K123" s="13">
        <v>329891</v>
      </c>
      <c r="L123" s="13">
        <v>-292455</v>
      </c>
      <c r="N123" s="5" t="s">
        <v>160</v>
      </c>
      <c r="O123" s="13">
        <v>289324</v>
      </c>
      <c r="P123" s="13">
        <v>832713</v>
      </c>
      <c r="Q123" s="13">
        <v>120192</v>
      </c>
      <c r="R123" s="13">
        <v>-85490</v>
      </c>
      <c r="T123" s="5" t="s">
        <v>160</v>
      </c>
      <c r="U123" s="13">
        <v>289324</v>
      </c>
      <c r="V123" s="13">
        <v>575980</v>
      </c>
      <c r="W123" s="13">
        <v>569796</v>
      </c>
      <c r="X123" s="13">
        <v>-278648</v>
      </c>
    </row>
    <row r="124" spans="1:24" x14ac:dyDescent="0.25">
      <c r="A124" s="28">
        <f>COUNTIF($B$6:B124,B124)</f>
        <v>0</v>
      </c>
      <c r="B124" s="3"/>
      <c r="C124" s="9"/>
      <c r="D124" s="9"/>
      <c r="E124" s="9"/>
      <c r="F124" s="9"/>
      <c r="H124" s="3"/>
      <c r="I124" s="9"/>
      <c r="J124" s="9"/>
      <c r="K124" s="9"/>
      <c r="L124" s="9"/>
      <c r="N124" s="3"/>
      <c r="O124" s="9"/>
      <c r="P124" s="9"/>
      <c r="Q124" s="9"/>
      <c r="R124" s="9"/>
      <c r="T124" s="3"/>
      <c r="U124" s="9"/>
      <c r="V124" s="9"/>
      <c r="W124" s="9"/>
      <c r="X124" s="9"/>
    </row>
    <row r="125" spans="1:24" x14ac:dyDescent="0.25">
      <c r="A125" s="28">
        <f>COUNTIF($B$6:B125,B125)</f>
        <v>1</v>
      </c>
      <c r="B125" s="3" t="s">
        <v>161</v>
      </c>
      <c r="C125" s="10">
        <v>8066404</v>
      </c>
      <c r="D125" s="10">
        <v>12850067</v>
      </c>
      <c r="E125" s="10">
        <v>6555133</v>
      </c>
      <c r="F125" s="10">
        <v>4789135</v>
      </c>
      <c r="H125" s="3" t="s">
        <v>161</v>
      </c>
      <c r="I125" s="10">
        <v>8066404</v>
      </c>
      <c r="J125" s="10">
        <v>7474383</v>
      </c>
      <c r="K125" s="10">
        <v>8878921</v>
      </c>
      <c r="L125" s="10">
        <v>7845579</v>
      </c>
      <c r="N125" s="3" t="s">
        <v>161</v>
      </c>
      <c r="O125" s="10">
        <v>8066404</v>
      </c>
      <c r="P125" s="10">
        <v>9963525</v>
      </c>
      <c r="Q125" s="10">
        <v>7764770</v>
      </c>
      <c r="R125" s="10">
        <v>6468539</v>
      </c>
      <c r="T125" s="3" t="s">
        <v>161</v>
      </c>
      <c r="U125" s="10">
        <v>8066404</v>
      </c>
      <c r="V125" s="10">
        <v>14642599</v>
      </c>
      <c r="W125" s="10">
        <v>8566184</v>
      </c>
      <c r="X125" s="10">
        <v>979883</v>
      </c>
    </row>
    <row r="126" spans="1:24" x14ac:dyDescent="0.25">
      <c r="A126" s="28">
        <f>COUNTIF($B$6:B126,B126)</f>
        <v>1</v>
      </c>
      <c r="B126" s="5" t="s">
        <v>162</v>
      </c>
      <c r="C126" s="13">
        <v>8355728</v>
      </c>
      <c r="D126" s="13">
        <v>14106116</v>
      </c>
      <c r="E126" s="13">
        <v>6713465</v>
      </c>
      <c r="F126" s="13">
        <v>4241481</v>
      </c>
      <c r="H126" s="5" t="s">
        <v>162</v>
      </c>
      <c r="I126" s="13">
        <v>8355728</v>
      </c>
      <c r="J126" s="13">
        <v>8304054</v>
      </c>
      <c r="K126" s="13">
        <v>9208812</v>
      </c>
      <c r="L126" s="13">
        <v>7553124</v>
      </c>
      <c r="N126" s="5" t="s">
        <v>162</v>
      </c>
      <c r="O126" s="13">
        <v>8355728</v>
      </c>
      <c r="P126" s="13">
        <v>10796238</v>
      </c>
      <c r="Q126" s="13">
        <v>7884962</v>
      </c>
      <c r="R126" s="13">
        <v>6383049</v>
      </c>
      <c r="T126" s="5" t="s">
        <v>162</v>
      </c>
      <c r="U126" s="13">
        <v>8355728</v>
      </c>
      <c r="V126" s="13">
        <v>15218579</v>
      </c>
      <c r="W126" s="13">
        <v>9135980</v>
      </c>
      <c r="X126" s="13">
        <v>701235</v>
      </c>
    </row>
    <row r="127" spans="1:24" x14ac:dyDescent="0.25">
      <c r="A127" s="28">
        <f>COUNTIF($B$6:B127,B127)</f>
        <v>0</v>
      </c>
      <c r="B127" s="3"/>
      <c r="C127" s="9"/>
      <c r="D127" s="9"/>
      <c r="E127" s="9"/>
      <c r="F127" s="9"/>
      <c r="H127" s="3"/>
      <c r="I127" s="9"/>
      <c r="J127" s="9"/>
      <c r="K127" s="9"/>
      <c r="L127" s="9"/>
      <c r="N127" s="3"/>
      <c r="O127" s="9"/>
      <c r="P127" s="9"/>
      <c r="Q127" s="9"/>
      <c r="R127" s="9"/>
      <c r="T127" s="3"/>
      <c r="U127" s="9"/>
      <c r="V127" s="9"/>
      <c r="W127" s="9"/>
      <c r="X127" s="9"/>
    </row>
    <row r="128" spans="1:24" x14ac:dyDescent="0.25">
      <c r="A128" s="28">
        <f>COUNTIF($B$6:B128,B128)</f>
        <v>1</v>
      </c>
      <c r="B128" s="5" t="s">
        <v>163</v>
      </c>
      <c r="C128" s="9"/>
      <c r="D128" s="9"/>
      <c r="E128" s="9"/>
      <c r="F128" s="9"/>
      <c r="H128" s="5" t="s">
        <v>163</v>
      </c>
      <c r="I128" s="9"/>
      <c r="J128" s="9"/>
      <c r="K128" s="9"/>
      <c r="L128" s="9"/>
      <c r="N128" s="5" t="s">
        <v>163</v>
      </c>
      <c r="O128" s="9"/>
      <c r="P128" s="9"/>
      <c r="Q128" s="9"/>
      <c r="R128" s="9"/>
      <c r="T128" s="5" t="s">
        <v>163</v>
      </c>
      <c r="U128" s="9"/>
      <c r="V128" s="9"/>
      <c r="W128" s="9"/>
      <c r="X128" s="9"/>
    </row>
    <row r="129" spans="1:24" x14ac:dyDescent="0.25">
      <c r="A129" s="28">
        <f>COUNTIF($B$6:B129,B129)</f>
        <v>2</v>
      </c>
      <c r="B129" s="5" t="s">
        <v>38</v>
      </c>
      <c r="C129" s="13">
        <v>735550</v>
      </c>
      <c r="D129" s="13">
        <v>2125617</v>
      </c>
      <c r="E129" s="13">
        <v>599077</v>
      </c>
      <c r="F129" s="13">
        <v>-519911</v>
      </c>
      <c r="H129" s="5" t="s">
        <v>38</v>
      </c>
      <c r="I129" s="13">
        <v>735550</v>
      </c>
      <c r="J129" s="13">
        <v>1687585</v>
      </c>
      <c r="K129" s="13">
        <v>725538</v>
      </c>
      <c r="L129" s="13">
        <v>-207875</v>
      </c>
      <c r="N129" s="5" t="s">
        <v>38</v>
      </c>
      <c r="O129" s="13">
        <v>735550</v>
      </c>
      <c r="P129" s="13">
        <v>1516611</v>
      </c>
      <c r="Q129" s="13">
        <v>534957</v>
      </c>
      <c r="R129" s="13">
        <v>154218</v>
      </c>
      <c r="T129" s="5" t="s">
        <v>38</v>
      </c>
      <c r="U129" s="13">
        <v>735550</v>
      </c>
      <c r="V129" s="13">
        <v>1112517</v>
      </c>
      <c r="W129" s="13">
        <v>982813</v>
      </c>
      <c r="X129" s="13">
        <v>110391</v>
      </c>
    </row>
    <row r="130" spans="1:24" x14ac:dyDescent="0.25">
      <c r="A130" s="28">
        <f>COUNTIF($B$6:B130,B130)</f>
        <v>1</v>
      </c>
      <c r="B130" s="3" t="s">
        <v>164</v>
      </c>
      <c r="C130" s="10">
        <v>701651</v>
      </c>
      <c r="D130" s="10">
        <v>793345</v>
      </c>
      <c r="E130" s="10">
        <v>531073</v>
      </c>
      <c r="F130" s="10">
        <v>780653</v>
      </c>
      <c r="H130" s="3" t="s">
        <v>164</v>
      </c>
      <c r="I130" s="10">
        <v>701651</v>
      </c>
      <c r="J130" s="10">
        <v>740624</v>
      </c>
      <c r="K130" s="10">
        <v>655715</v>
      </c>
      <c r="L130" s="10">
        <v>708624</v>
      </c>
      <c r="N130" s="3" t="s">
        <v>164</v>
      </c>
      <c r="O130" s="10">
        <v>701651</v>
      </c>
      <c r="P130" s="10">
        <v>928935</v>
      </c>
      <c r="Q130" s="10">
        <v>715482</v>
      </c>
      <c r="R130" s="10">
        <v>460177</v>
      </c>
      <c r="T130" s="3" t="s">
        <v>164</v>
      </c>
      <c r="U130" s="10">
        <v>701651</v>
      </c>
      <c r="V130" s="10">
        <v>498732</v>
      </c>
      <c r="W130" s="10">
        <v>757311</v>
      </c>
      <c r="X130" s="10">
        <v>849129</v>
      </c>
    </row>
    <row r="131" spans="1:24" x14ac:dyDescent="0.25">
      <c r="A131" s="28">
        <f>COUNTIF($B$6:B131,B131)</f>
        <v>1</v>
      </c>
      <c r="B131" s="3" t="s">
        <v>165</v>
      </c>
      <c r="C131" s="10">
        <v>24955</v>
      </c>
      <c r="D131" s="10">
        <v>38348</v>
      </c>
      <c r="E131" s="10">
        <v>3082</v>
      </c>
      <c r="F131" s="10">
        <v>33447</v>
      </c>
      <c r="H131" s="3" t="s">
        <v>165</v>
      </c>
      <c r="I131" s="10">
        <v>24955</v>
      </c>
      <c r="J131" s="10">
        <v>23683</v>
      </c>
      <c r="K131" s="10">
        <v>12163</v>
      </c>
      <c r="L131" s="10">
        <v>39040</v>
      </c>
      <c r="N131" s="3" t="s">
        <v>165</v>
      </c>
      <c r="O131" s="10">
        <v>24955</v>
      </c>
      <c r="P131" s="10">
        <v>19269</v>
      </c>
      <c r="Q131" s="10">
        <v>36915</v>
      </c>
      <c r="R131" s="10">
        <v>18672</v>
      </c>
      <c r="T131" s="3" t="s">
        <v>165</v>
      </c>
      <c r="U131" s="10">
        <v>24955</v>
      </c>
      <c r="V131" s="10">
        <v>19176</v>
      </c>
      <c r="W131" s="10">
        <v>25329</v>
      </c>
      <c r="X131" s="10">
        <v>30368</v>
      </c>
    </row>
    <row r="132" spans="1:24" x14ac:dyDescent="0.25">
      <c r="A132" s="28">
        <f>COUNTIF($B$6:B132,B132)</f>
        <v>1</v>
      </c>
      <c r="B132" s="3" t="s">
        <v>166</v>
      </c>
      <c r="C132" s="9">
        <v>561</v>
      </c>
      <c r="D132" s="9">
        <v>803</v>
      </c>
      <c r="E132" s="9">
        <v>300</v>
      </c>
      <c r="F132" s="9">
        <v>581</v>
      </c>
      <c r="H132" s="3" t="s">
        <v>166</v>
      </c>
      <c r="I132" s="9">
        <v>561</v>
      </c>
      <c r="J132" s="9">
        <v>570</v>
      </c>
      <c r="K132" s="9">
        <v>495</v>
      </c>
      <c r="L132" s="9">
        <v>620</v>
      </c>
      <c r="N132" s="3" t="s">
        <v>166</v>
      </c>
      <c r="O132" s="9">
        <v>561</v>
      </c>
      <c r="P132" s="9">
        <v>932</v>
      </c>
      <c r="Q132" s="9">
        <v>697</v>
      </c>
      <c r="R132" s="9">
        <v>55</v>
      </c>
      <c r="T132" s="3" t="s">
        <v>166</v>
      </c>
      <c r="U132" s="9">
        <v>561</v>
      </c>
      <c r="V132" s="9">
        <v>579</v>
      </c>
      <c r="W132" s="9">
        <v>402</v>
      </c>
      <c r="X132" s="9">
        <v>703</v>
      </c>
    </row>
    <row r="133" spans="1:24" x14ac:dyDescent="0.25">
      <c r="A133" s="28">
        <f>COUNTIF($B$6:B133,B133)</f>
        <v>1</v>
      </c>
      <c r="B133" s="3" t="s">
        <v>167</v>
      </c>
      <c r="C133" s="11">
        <v>-2975</v>
      </c>
      <c r="D133" s="11">
        <v>-4018</v>
      </c>
      <c r="E133" s="11">
        <v>-3536</v>
      </c>
      <c r="F133" s="11">
        <v>-1370</v>
      </c>
      <c r="H133" s="3" t="s">
        <v>167</v>
      </c>
      <c r="I133" s="11">
        <v>-2975</v>
      </c>
      <c r="J133" s="11">
        <v>-3733</v>
      </c>
      <c r="K133" s="11">
        <v>-4360</v>
      </c>
      <c r="L133" s="12">
        <v>-830</v>
      </c>
      <c r="N133" s="3" t="s">
        <v>167</v>
      </c>
      <c r="O133" s="11">
        <v>-2975</v>
      </c>
      <c r="P133" s="11">
        <v>-2800</v>
      </c>
      <c r="Q133" s="11">
        <v>-2272</v>
      </c>
      <c r="R133" s="11">
        <v>-3854</v>
      </c>
      <c r="T133" s="3" t="s">
        <v>167</v>
      </c>
      <c r="U133" s="11">
        <v>-2975</v>
      </c>
      <c r="V133" s="11">
        <v>-2713</v>
      </c>
      <c r="W133" s="11">
        <v>-4646</v>
      </c>
      <c r="X133" s="11">
        <v>-1565</v>
      </c>
    </row>
    <row r="134" spans="1:24" x14ac:dyDescent="0.25">
      <c r="A134" s="28">
        <f>COUNTIF($B$6:B134,B134)</f>
        <v>1</v>
      </c>
      <c r="B134" s="3" t="s">
        <v>168</v>
      </c>
      <c r="C134" s="11">
        <v>-89418</v>
      </c>
      <c r="D134" s="11">
        <v>-216104</v>
      </c>
      <c r="E134" s="11">
        <v>-47426</v>
      </c>
      <c r="F134" s="11">
        <v>-4599</v>
      </c>
      <c r="H134" s="3" t="s">
        <v>168</v>
      </c>
      <c r="I134" s="11">
        <v>-89418</v>
      </c>
      <c r="J134" s="11">
        <v>-63554</v>
      </c>
      <c r="K134" s="11">
        <v>-95170</v>
      </c>
      <c r="L134" s="11">
        <v>-109560</v>
      </c>
      <c r="N134" s="3" t="s">
        <v>168</v>
      </c>
      <c r="O134" s="11">
        <v>-89418</v>
      </c>
      <c r="P134" s="11">
        <v>-143393</v>
      </c>
      <c r="Q134" s="11">
        <v>-52545</v>
      </c>
      <c r="R134" s="11">
        <v>-72292</v>
      </c>
      <c r="T134" s="3" t="s">
        <v>168</v>
      </c>
      <c r="U134" s="11">
        <v>-89418</v>
      </c>
      <c r="V134" s="11">
        <v>-117472</v>
      </c>
      <c r="W134" s="11">
        <v>-123257</v>
      </c>
      <c r="X134" s="11">
        <v>-27434</v>
      </c>
    </row>
    <row r="135" spans="1:24" x14ac:dyDescent="0.25">
      <c r="A135" s="28">
        <f>COUNTIF($B$6:B135,B135)</f>
        <v>1</v>
      </c>
      <c r="B135" s="3" t="s">
        <v>169</v>
      </c>
      <c r="C135" s="10">
        <v>7955</v>
      </c>
      <c r="D135" s="10">
        <v>7067</v>
      </c>
      <c r="E135" s="10">
        <v>7782</v>
      </c>
      <c r="F135" s="10">
        <v>9017</v>
      </c>
      <c r="H135" s="3" t="s">
        <v>169</v>
      </c>
      <c r="I135" s="10">
        <v>7955</v>
      </c>
      <c r="J135" s="10">
        <v>7895</v>
      </c>
      <c r="K135" s="10">
        <v>9069</v>
      </c>
      <c r="L135" s="10">
        <v>6899</v>
      </c>
      <c r="N135" s="3" t="s">
        <v>169</v>
      </c>
      <c r="O135" s="10">
        <v>7955</v>
      </c>
      <c r="P135" s="10">
        <v>9221</v>
      </c>
      <c r="Q135" s="10">
        <v>10602</v>
      </c>
      <c r="R135" s="10">
        <v>4035</v>
      </c>
      <c r="T135" s="3" t="s">
        <v>169</v>
      </c>
      <c r="U135" s="10">
        <v>7955</v>
      </c>
      <c r="V135" s="10">
        <v>7529</v>
      </c>
      <c r="W135" s="10">
        <v>11592</v>
      </c>
      <c r="X135" s="10">
        <v>4739</v>
      </c>
    </row>
    <row r="136" spans="1:24" x14ac:dyDescent="0.25">
      <c r="A136" s="28">
        <f>COUNTIF($B$6:B136,B136)</f>
        <v>2</v>
      </c>
      <c r="B136" s="3" t="s">
        <v>134</v>
      </c>
      <c r="C136" s="11">
        <v>-12539</v>
      </c>
      <c r="D136" s="11">
        <v>-38986</v>
      </c>
      <c r="E136" s="11">
        <v>-7657</v>
      </c>
      <c r="F136" s="10">
        <v>9059</v>
      </c>
      <c r="H136" s="3" t="s">
        <v>134</v>
      </c>
      <c r="I136" s="11">
        <v>-12539</v>
      </c>
      <c r="J136" s="11">
        <v>-3352</v>
      </c>
      <c r="K136" s="11">
        <v>-13137</v>
      </c>
      <c r="L136" s="11">
        <v>-21139</v>
      </c>
      <c r="N136" s="3" t="s">
        <v>134</v>
      </c>
      <c r="O136" s="11">
        <v>-12539</v>
      </c>
      <c r="P136" s="11">
        <v>-7881</v>
      </c>
      <c r="Q136" s="11">
        <v>-16252</v>
      </c>
      <c r="R136" s="11">
        <v>-13484</v>
      </c>
      <c r="T136" s="3" t="s">
        <v>134</v>
      </c>
      <c r="U136" s="11">
        <v>-12539</v>
      </c>
      <c r="V136" s="11">
        <v>-14888</v>
      </c>
      <c r="W136" s="11">
        <v>-10383</v>
      </c>
      <c r="X136" s="11">
        <v>-12345</v>
      </c>
    </row>
    <row r="137" spans="1:24" x14ac:dyDescent="0.25">
      <c r="A137" s="28">
        <f>COUNTIF($B$6:B137,B137)</f>
        <v>1</v>
      </c>
      <c r="B137" s="5" t="s">
        <v>170</v>
      </c>
      <c r="C137" s="13">
        <v>630190</v>
      </c>
      <c r="D137" s="13">
        <v>580454</v>
      </c>
      <c r="E137" s="13">
        <v>483620</v>
      </c>
      <c r="F137" s="13">
        <v>826789</v>
      </c>
      <c r="H137" s="5" t="s">
        <v>170</v>
      </c>
      <c r="I137" s="13">
        <v>630190</v>
      </c>
      <c r="J137" s="13">
        <v>702132</v>
      </c>
      <c r="K137" s="13">
        <v>564774</v>
      </c>
      <c r="L137" s="13">
        <v>623654</v>
      </c>
      <c r="N137" s="5" t="s">
        <v>170</v>
      </c>
      <c r="O137" s="13">
        <v>630190</v>
      </c>
      <c r="P137" s="13">
        <v>804282</v>
      </c>
      <c r="Q137" s="13">
        <v>692627</v>
      </c>
      <c r="R137" s="13">
        <v>393308</v>
      </c>
      <c r="T137" s="5" t="s">
        <v>170</v>
      </c>
      <c r="U137" s="13">
        <v>630190</v>
      </c>
      <c r="V137" s="13">
        <v>390944</v>
      </c>
      <c r="W137" s="13">
        <v>656349</v>
      </c>
      <c r="X137" s="13">
        <v>843594</v>
      </c>
    </row>
    <row r="138" spans="1:24" x14ac:dyDescent="0.25">
      <c r="A138" s="28">
        <f>COUNTIF($B$6:B138,B138)</f>
        <v>0</v>
      </c>
      <c r="B138" s="3"/>
      <c r="C138" s="9"/>
      <c r="D138" s="9"/>
      <c r="E138" s="9"/>
      <c r="F138" s="9"/>
      <c r="H138" s="3"/>
      <c r="I138" s="9"/>
      <c r="J138" s="9"/>
      <c r="K138" s="9"/>
      <c r="L138" s="9"/>
      <c r="N138" s="3"/>
      <c r="O138" s="9"/>
      <c r="P138" s="9"/>
      <c r="Q138" s="9"/>
      <c r="R138" s="9"/>
      <c r="T138" s="3"/>
      <c r="U138" s="9"/>
      <c r="V138" s="9"/>
      <c r="W138" s="9"/>
      <c r="X138" s="9"/>
    </row>
    <row r="139" spans="1:24" x14ac:dyDescent="0.25">
      <c r="A139" s="28">
        <f>COUNTIF($B$6:B139,B139)</f>
        <v>2</v>
      </c>
      <c r="B139" s="3" t="s">
        <v>153</v>
      </c>
      <c r="C139" s="11">
        <v>-122401</v>
      </c>
      <c r="D139" s="11">
        <v>-210646</v>
      </c>
      <c r="E139" s="11">
        <v>-112476</v>
      </c>
      <c r="F139" s="11">
        <v>-43963</v>
      </c>
      <c r="H139" s="3" t="s">
        <v>153</v>
      </c>
      <c r="I139" s="11">
        <v>-122401</v>
      </c>
      <c r="J139" s="11">
        <v>-164582</v>
      </c>
      <c r="K139" s="11">
        <v>-128359</v>
      </c>
      <c r="L139" s="11">
        <v>-74190</v>
      </c>
      <c r="N139" s="3" t="s">
        <v>153</v>
      </c>
      <c r="O139" s="11">
        <v>-122401</v>
      </c>
      <c r="P139" s="11">
        <v>-159330</v>
      </c>
      <c r="Q139" s="11">
        <v>-124563</v>
      </c>
      <c r="R139" s="11">
        <v>-83251</v>
      </c>
      <c r="T139" s="3" t="s">
        <v>153</v>
      </c>
      <c r="U139" s="11">
        <v>-122401</v>
      </c>
      <c r="V139" s="11">
        <v>-220444</v>
      </c>
      <c r="W139" s="11">
        <v>-106286</v>
      </c>
      <c r="X139" s="11">
        <v>-40350</v>
      </c>
    </row>
    <row r="140" spans="1:24" x14ac:dyDescent="0.25">
      <c r="A140" s="28">
        <f>COUNTIF($B$6:B140,B140)</f>
        <v>2</v>
      </c>
      <c r="B140" s="3" t="s">
        <v>148</v>
      </c>
      <c r="C140" s="11">
        <v>-270132</v>
      </c>
      <c r="D140" s="11">
        <v>-296900</v>
      </c>
      <c r="E140" s="11">
        <v>-283008</v>
      </c>
      <c r="F140" s="11">
        <v>-230428</v>
      </c>
      <c r="H140" s="3" t="s">
        <v>148</v>
      </c>
      <c r="I140" s="11">
        <v>-270132</v>
      </c>
      <c r="J140" s="11">
        <v>-254111</v>
      </c>
      <c r="K140" s="11">
        <v>-289219</v>
      </c>
      <c r="L140" s="11">
        <v>-267061</v>
      </c>
      <c r="N140" s="3" t="s">
        <v>148</v>
      </c>
      <c r="O140" s="11">
        <v>-270132</v>
      </c>
      <c r="P140" s="11">
        <v>-284377</v>
      </c>
      <c r="Q140" s="11">
        <v>-272569</v>
      </c>
      <c r="R140" s="11">
        <v>-253425</v>
      </c>
      <c r="T140" s="3" t="s">
        <v>148</v>
      </c>
      <c r="U140" s="11">
        <v>-270132</v>
      </c>
      <c r="V140" s="11">
        <v>-246317</v>
      </c>
      <c r="W140" s="11">
        <v>-286130</v>
      </c>
      <c r="X140" s="11">
        <v>-277959</v>
      </c>
    </row>
    <row r="141" spans="1:24" x14ac:dyDescent="0.25">
      <c r="A141" s="28">
        <f>COUNTIF($B$6:B141,B141)</f>
        <v>1</v>
      </c>
      <c r="B141" s="3" t="s">
        <v>171</v>
      </c>
      <c r="C141" s="10">
        <v>19197</v>
      </c>
      <c r="D141" s="10">
        <v>25004</v>
      </c>
      <c r="E141" s="10">
        <v>22870</v>
      </c>
      <c r="F141" s="10">
        <v>9702</v>
      </c>
      <c r="H141" s="3" t="s">
        <v>171</v>
      </c>
      <c r="I141" s="10">
        <v>19197</v>
      </c>
      <c r="J141" s="10">
        <v>15934</v>
      </c>
      <c r="K141" s="10">
        <v>25501</v>
      </c>
      <c r="L141" s="10">
        <v>16150</v>
      </c>
      <c r="N141" s="3" t="s">
        <v>171</v>
      </c>
      <c r="O141" s="10">
        <v>19197</v>
      </c>
      <c r="P141" s="10">
        <v>23635</v>
      </c>
      <c r="Q141" s="10">
        <v>15055</v>
      </c>
      <c r="R141" s="10">
        <v>18899</v>
      </c>
      <c r="T141" s="3" t="s">
        <v>171</v>
      </c>
      <c r="U141" s="10">
        <v>19197</v>
      </c>
      <c r="V141" s="10">
        <v>19991</v>
      </c>
      <c r="W141" s="10">
        <v>22087</v>
      </c>
      <c r="X141" s="10">
        <v>15506</v>
      </c>
    </row>
    <row r="142" spans="1:24" x14ac:dyDescent="0.25">
      <c r="A142" s="28">
        <f>COUNTIF($B$6:B142,B142)</f>
        <v>2</v>
      </c>
      <c r="B142" s="3" t="s">
        <v>150</v>
      </c>
      <c r="C142" s="11">
        <v>-35250</v>
      </c>
      <c r="D142" s="11">
        <v>-38296</v>
      </c>
      <c r="E142" s="11">
        <v>-32935</v>
      </c>
      <c r="F142" s="11">
        <v>-34517</v>
      </c>
      <c r="H142" s="3" t="s">
        <v>150</v>
      </c>
      <c r="I142" s="11">
        <v>-35250</v>
      </c>
      <c r="J142" s="11">
        <v>-29284</v>
      </c>
      <c r="K142" s="11">
        <v>-40860</v>
      </c>
      <c r="L142" s="11">
        <v>-35606</v>
      </c>
      <c r="N142" s="3" t="s">
        <v>150</v>
      </c>
      <c r="O142" s="11">
        <v>-35250</v>
      </c>
      <c r="P142" s="11">
        <v>-37619</v>
      </c>
      <c r="Q142" s="11">
        <v>-35420</v>
      </c>
      <c r="R142" s="11">
        <v>-32706</v>
      </c>
      <c r="T142" s="3" t="s">
        <v>150</v>
      </c>
      <c r="U142" s="11">
        <v>-35250</v>
      </c>
      <c r="V142" s="11">
        <v>-32391</v>
      </c>
      <c r="W142" s="11">
        <v>-35574</v>
      </c>
      <c r="X142" s="11">
        <v>-37787</v>
      </c>
    </row>
    <row r="143" spans="1:24" x14ac:dyDescent="0.25">
      <c r="A143" s="28">
        <f>COUNTIF($B$6:B143,B143)</f>
        <v>2</v>
      </c>
      <c r="B143" s="3" t="s">
        <v>158</v>
      </c>
      <c r="C143" s="11">
        <v>-75864</v>
      </c>
      <c r="D143" s="11">
        <v>-148239</v>
      </c>
      <c r="E143" s="11">
        <v>-49620</v>
      </c>
      <c r="F143" s="11">
        <v>-29665</v>
      </c>
      <c r="H143" s="3" t="s">
        <v>158</v>
      </c>
      <c r="I143" s="11">
        <v>-75864</v>
      </c>
      <c r="J143" s="11">
        <v>-113239</v>
      </c>
      <c r="K143" s="11">
        <v>-76681</v>
      </c>
      <c r="L143" s="11">
        <v>-37616</v>
      </c>
      <c r="N143" s="3" t="s">
        <v>158</v>
      </c>
      <c r="O143" s="11">
        <v>-75864</v>
      </c>
      <c r="P143" s="11">
        <v>-106141</v>
      </c>
      <c r="Q143" s="11">
        <v>-83558</v>
      </c>
      <c r="R143" s="11">
        <v>-37837</v>
      </c>
      <c r="T143" s="3" t="s">
        <v>158</v>
      </c>
      <c r="U143" s="11">
        <v>-75864</v>
      </c>
      <c r="V143" s="11">
        <v>-108427</v>
      </c>
      <c r="W143" s="11">
        <v>-83495</v>
      </c>
      <c r="X143" s="11">
        <v>-35612</v>
      </c>
    </row>
    <row r="144" spans="1:24" x14ac:dyDescent="0.25">
      <c r="A144" s="28">
        <f>COUNTIF($B$6:B144,B144)</f>
        <v>1</v>
      </c>
      <c r="B144" s="5" t="s">
        <v>172</v>
      </c>
      <c r="C144" s="13">
        <v>-537058</v>
      </c>
      <c r="D144" s="13">
        <v>-820814</v>
      </c>
      <c r="E144" s="13">
        <v>-456802</v>
      </c>
      <c r="F144" s="13">
        <v>-333254</v>
      </c>
      <c r="H144" s="5" t="s">
        <v>172</v>
      </c>
      <c r="I144" s="13">
        <v>-537058</v>
      </c>
      <c r="J144" s="13">
        <v>-697268</v>
      </c>
      <c r="K144" s="13">
        <v>-512798</v>
      </c>
      <c r="L144" s="13">
        <v>-400905</v>
      </c>
      <c r="N144" s="5" t="s">
        <v>172</v>
      </c>
      <c r="O144" s="13">
        <v>-537058</v>
      </c>
      <c r="P144" s="13">
        <v>-654218</v>
      </c>
      <c r="Q144" s="13">
        <v>-528562</v>
      </c>
      <c r="R144" s="13">
        <v>-428231</v>
      </c>
      <c r="T144" s="5" t="s">
        <v>172</v>
      </c>
      <c r="U144" s="13">
        <v>-537058</v>
      </c>
      <c r="V144" s="13">
        <v>-616949</v>
      </c>
      <c r="W144" s="13">
        <v>-536251</v>
      </c>
      <c r="X144" s="13">
        <v>-457856</v>
      </c>
    </row>
    <row r="145" spans="1:24" x14ac:dyDescent="0.25">
      <c r="A145" s="28">
        <f>COUNTIF($B$6:B145,B145)</f>
        <v>1</v>
      </c>
      <c r="B145" s="3" t="s">
        <v>173</v>
      </c>
      <c r="C145" s="11">
        <v>-52609</v>
      </c>
      <c r="D145" s="11">
        <v>-153181</v>
      </c>
      <c r="E145" s="11">
        <v>-2269</v>
      </c>
      <c r="F145" s="11">
        <v>-2304</v>
      </c>
      <c r="H145" s="3" t="s">
        <v>173</v>
      </c>
      <c r="I145" s="11">
        <v>-52609</v>
      </c>
      <c r="J145" s="11">
        <v>-153013</v>
      </c>
      <c r="K145" s="9">
        <v>104</v>
      </c>
      <c r="L145" s="11">
        <v>-4849</v>
      </c>
      <c r="N145" s="3" t="s">
        <v>173</v>
      </c>
      <c r="O145" s="11">
        <v>-52609</v>
      </c>
      <c r="P145" s="11">
        <v>-90044</v>
      </c>
      <c r="Q145" s="11">
        <v>-24681</v>
      </c>
      <c r="R145" s="11">
        <v>-43089</v>
      </c>
      <c r="T145" s="3" t="s">
        <v>173</v>
      </c>
      <c r="U145" s="11">
        <v>-52609</v>
      </c>
      <c r="V145" s="11">
        <v>-36005</v>
      </c>
      <c r="W145" s="11">
        <v>-44712</v>
      </c>
      <c r="X145" s="11">
        <v>-77147</v>
      </c>
    </row>
    <row r="146" spans="1:24" x14ac:dyDescent="0.25">
      <c r="A146" s="28">
        <f>COUNTIF($B$6:B146,B146)</f>
        <v>0</v>
      </c>
      <c r="B146" s="3"/>
      <c r="C146" s="9"/>
      <c r="D146" s="9"/>
      <c r="E146" s="9"/>
      <c r="F146" s="9"/>
      <c r="H146" s="3"/>
      <c r="I146" s="9"/>
      <c r="J146" s="9"/>
      <c r="K146" s="9"/>
      <c r="L146" s="9"/>
      <c r="N146" s="3"/>
      <c r="O146" s="9"/>
      <c r="P146" s="9"/>
      <c r="Q146" s="9"/>
      <c r="R146" s="9"/>
      <c r="T146" s="3"/>
      <c r="U146" s="9"/>
      <c r="V146" s="9"/>
      <c r="W146" s="9"/>
      <c r="X146" s="9"/>
    </row>
    <row r="147" spans="1:24" x14ac:dyDescent="0.25">
      <c r="A147" s="28">
        <f>COUNTIF($B$6:B147,B147)</f>
        <v>2</v>
      </c>
      <c r="B147" s="3" t="s">
        <v>141</v>
      </c>
      <c r="C147" s="11">
        <v>-116349</v>
      </c>
      <c r="D147" s="11">
        <v>-256154</v>
      </c>
      <c r="E147" s="11">
        <v>-42187</v>
      </c>
      <c r="F147" s="11">
        <v>-50607</v>
      </c>
      <c r="H147" s="3" t="s">
        <v>141</v>
      </c>
      <c r="I147" s="11">
        <v>-116349</v>
      </c>
      <c r="J147" s="11">
        <v>-246081</v>
      </c>
      <c r="K147" s="11">
        <v>-88465</v>
      </c>
      <c r="L147" s="11">
        <v>-14347</v>
      </c>
      <c r="N147" s="3" t="s">
        <v>141</v>
      </c>
      <c r="O147" s="11">
        <v>-116349</v>
      </c>
      <c r="P147" s="11">
        <v>-233378</v>
      </c>
      <c r="Q147" s="11">
        <v>-90364</v>
      </c>
      <c r="R147" s="11">
        <v>-25168</v>
      </c>
      <c r="T147" s="3" t="s">
        <v>141</v>
      </c>
      <c r="U147" s="11">
        <v>-116349</v>
      </c>
      <c r="V147" s="11">
        <v>-25126</v>
      </c>
      <c r="W147" s="11">
        <v>-109432</v>
      </c>
      <c r="X147" s="11">
        <v>-214634</v>
      </c>
    </row>
    <row r="148" spans="1:24" x14ac:dyDescent="0.25">
      <c r="A148" s="28">
        <f>COUNTIF($B$6:B148,B148)</f>
        <v>1</v>
      </c>
      <c r="B148" s="3" t="s">
        <v>174</v>
      </c>
      <c r="C148" s="10">
        <v>88243</v>
      </c>
      <c r="D148" s="10">
        <v>54688</v>
      </c>
      <c r="E148" s="10">
        <v>54186</v>
      </c>
      <c r="F148" s="10">
        <v>155955</v>
      </c>
      <c r="H148" s="3" t="s">
        <v>174</v>
      </c>
      <c r="I148" s="10">
        <v>88243</v>
      </c>
      <c r="J148" s="10">
        <v>8467</v>
      </c>
      <c r="K148" s="10">
        <v>88524</v>
      </c>
      <c r="L148" s="10">
        <v>167856</v>
      </c>
      <c r="N148" s="3" t="s">
        <v>174</v>
      </c>
      <c r="O148" s="10">
        <v>88243</v>
      </c>
      <c r="P148" s="10">
        <v>38860</v>
      </c>
      <c r="Q148" s="10">
        <v>97558</v>
      </c>
      <c r="R148" s="10">
        <v>128370</v>
      </c>
      <c r="T148" s="3" t="s">
        <v>174</v>
      </c>
      <c r="U148" s="10">
        <v>88243</v>
      </c>
      <c r="V148" s="10">
        <v>104248</v>
      </c>
      <c r="W148" s="10">
        <v>95059</v>
      </c>
      <c r="X148" s="10">
        <v>65388</v>
      </c>
    </row>
    <row r="149" spans="1:24" x14ac:dyDescent="0.25">
      <c r="A149" s="28">
        <f>COUNTIF($B$6:B149,B149)</f>
        <v>1</v>
      </c>
      <c r="B149" s="3" t="s">
        <v>175</v>
      </c>
      <c r="C149" s="12">
        <v>-52</v>
      </c>
      <c r="D149" s="9">
        <v>0</v>
      </c>
      <c r="E149" s="9">
        <v>0</v>
      </c>
      <c r="F149" s="12">
        <v>-155</v>
      </c>
      <c r="H149" s="3" t="s">
        <v>175</v>
      </c>
      <c r="I149" s="12">
        <v>-52</v>
      </c>
      <c r="J149" s="9">
        <v>0</v>
      </c>
      <c r="K149" s="9">
        <v>0</v>
      </c>
      <c r="L149" s="12">
        <v>-155</v>
      </c>
      <c r="N149" s="3" t="s">
        <v>175</v>
      </c>
      <c r="O149" s="12">
        <v>-52</v>
      </c>
      <c r="P149" s="12">
        <v>-34</v>
      </c>
      <c r="Q149" s="9">
        <v>0</v>
      </c>
      <c r="R149" s="12">
        <v>-121</v>
      </c>
      <c r="T149" s="3" t="s">
        <v>175</v>
      </c>
      <c r="U149" s="12">
        <v>-52</v>
      </c>
      <c r="V149" s="9">
        <v>0</v>
      </c>
      <c r="W149" s="12">
        <v>-34</v>
      </c>
      <c r="X149" s="12">
        <v>-121</v>
      </c>
    </row>
    <row r="150" spans="1:24" x14ac:dyDescent="0.25">
      <c r="A150" s="28">
        <f>COUNTIF($B$6:B150,B150)</f>
        <v>1</v>
      </c>
      <c r="B150" s="5" t="s">
        <v>176</v>
      </c>
      <c r="C150" s="13">
        <v>-28157</v>
      </c>
      <c r="D150" s="13">
        <v>-201466</v>
      </c>
      <c r="E150" s="13">
        <v>11998</v>
      </c>
      <c r="F150" s="13">
        <v>105194</v>
      </c>
      <c r="H150" s="5" t="s">
        <v>176</v>
      </c>
      <c r="I150" s="13">
        <v>-28157</v>
      </c>
      <c r="J150" s="13">
        <v>-237614</v>
      </c>
      <c r="K150" s="14">
        <v>59</v>
      </c>
      <c r="L150" s="13">
        <v>153354</v>
      </c>
      <c r="N150" s="5" t="s">
        <v>176</v>
      </c>
      <c r="O150" s="13">
        <v>-28157</v>
      </c>
      <c r="P150" s="13">
        <v>-194552</v>
      </c>
      <c r="Q150" s="13">
        <v>7194</v>
      </c>
      <c r="R150" s="13">
        <v>103081</v>
      </c>
      <c r="T150" s="5" t="s">
        <v>176</v>
      </c>
      <c r="U150" s="13">
        <v>-28157</v>
      </c>
      <c r="V150" s="13">
        <v>79121</v>
      </c>
      <c r="W150" s="13">
        <v>-14407</v>
      </c>
      <c r="X150" s="13">
        <v>-149367</v>
      </c>
    </row>
    <row r="151" spans="1:24" x14ac:dyDescent="0.25">
      <c r="A151" s="28">
        <f>COUNTIF($B$6:B151,B151)</f>
        <v>1</v>
      </c>
      <c r="B151" s="5" t="s">
        <v>177</v>
      </c>
      <c r="C151" s="13">
        <v>829890</v>
      </c>
      <c r="D151" s="13">
        <v>1800189</v>
      </c>
      <c r="E151" s="13">
        <v>652642</v>
      </c>
      <c r="F151" s="13">
        <v>35657</v>
      </c>
      <c r="H151" s="5" t="s">
        <v>177</v>
      </c>
      <c r="I151" s="13">
        <v>829890</v>
      </c>
      <c r="J151" s="13">
        <v>1540780</v>
      </c>
      <c r="K151" s="13">
        <v>800370</v>
      </c>
      <c r="L151" s="13">
        <v>147505</v>
      </c>
      <c r="N151" s="5" t="s">
        <v>177</v>
      </c>
      <c r="O151" s="13">
        <v>829890</v>
      </c>
      <c r="P151" s="13">
        <v>1565726</v>
      </c>
      <c r="Q151" s="13">
        <v>733608</v>
      </c>
      <c r="R151" s="13">
        <v>189383</v>
      </c>
      <c r="T151" s="5" t="s">
        <v>177</v>
      </c>
      <c r="U151" s="13">
        <v>829890</v>
      </c>
      <c r="V151" s="13">
        <v>1040100</v>
      </c>
      <c r="W151" s="13">
        <v>1122747</v>
      </c>
      <c r="X151" s="13">
        <v>326075</v>
      </c>
    </row>
    <row r="152" spans="1:24" x14ac:dyDescent="0.25">
      <c r="A152" s="28">
        <f>COUNTIF($B$6:B152,B152)</f>
        <v>0</v>
      </c>
      <c r="B152" s="3"/>
      <c r="C152" s="9"/>
      <c r="D152" s="9"/>
      <c r="E152" s="9"/>
      <c r="F152" s="9"/>
      <c r="H152" s="3"/>
      <c r="I152" s="9"/>
      <c r="J152" s="9"/>
      <c r="K152" s="9"/>
      <c r="L152" s="9"/>
      <c r="N152" s="3"/>
      <c r="O152" s="9"/>
      <c r="P152" s="9"/>
      <c r="Q152" s="9"/>
      <c r="R152" s="9"/>
      <c r="T152" s="3"/>
      <c r="U152" s="9"/>
      <c r="V152" s="9"/>
      <c r="W152" s="9"/>
      <c r="X152" s="9"/>
    </row>
    <row r="153" spans="1:24" x14ac:dyDescent="0.25">
      <c r="A153" s="28">
        <f>COUNTIF($B$6:B153,B153)</f>
        <v>1</v>
      </c>
      <c r="B153" s="5" t="s">
        <v>178</v>
      </c>
      <c r="C153" s="9"/>
      <c r="D153" s="9"/>
      <c r="E153" s="9"/>
      <c r="F153" s="9"/>
      <c r="H153" s="5" t="s">
        <v>178</v>
      </c>
      <c r="I153" s="9"/>
      <c r="J153" s="9"/>
      <c r="K153" s="9"/>
      <c r="L153" s="9"/>
      <c r="N153" s="5" t="s">
        <v>178</v>
      </c>
      <c r="O153" s="9"/>
      <c r="P153" s="9"/>
      <c r="Q153" s="9"/>
      <c r="R153" s="9"/>
      <c r="T153" s="5" t="s">
        <v>178</v>
      </c>
      <c r="U153" s="9"/>
      <c r="V153" s="9"/>
      <c r="W153" s="9"/>
      <c r="X153" s="9"/>
    </row>
    <row r="154" spans="1:24" x14ac:dyDescent="0.25">
      <c r="A154" s="28">
        <f>COUNTIF($B$6:B154,B154)</f>
        <v>1</v>
      </c>
      <c r="B154" s="3" t="s">
        <v>179</v>
      </c>
      <c r="C154" s="11">
        <v>-356543</v>
      </c>
      <c r="D154" s="11">
        <v>-728282</v>
      </c>
      <c r="E154" s="11">
        <v>-179614</v>
      </c>
      <c r="F154" s="11">
        <v>-161443</v>
      </c>
      <c r="H154" s="3" t="s">
        <v>179</v>
      </c>
      <c r="I154" s="11">
        <v>-356543</v>
      </c>
      <c r="J154" s="11">
        <v>-508835</v>
      </c>
      <c r="K154" s="11">
        <v>-446266</v>
      </c>
      <c r="L154" s="11">
        <v>-114166</v>
      </c>
      <c r="N154" s="3" t="s">
        <v>179</v>
      </c>
      <c r="O154" s="11">
        <v>-356543</v>
      </c>
      <c r="P154" s="11">
        <v>-647585</v>
      </c>
      <c r="Q154" s="11">
        <v>-289898</v>
      </c>
      <c r="R154" s="11">
        <v>-131811</v>
      </c>
      <c r="T154" s="3" t="s">
        <v>179</v>
      </c>
      <c r="U154" s="11">
        <v>-356543</v>
      </c>
      <c r="V154" s="11">
        <v>-264788</v>
      </c>
      <c r="W154" s="11">
        <v>-405329</v>
      </c>
      <c r="X154" s="11">
        <v>-399576</v>
      </c>
    </row>
    <row r="155" spans="1:24" x14ac:dyDescent="0.25">
      <c r="A155" s="28">
        <f>COUNTIF($B$6:B155,B155)</f>
        <v>1</v>
      </c>
      <c r="B155" s="3" t="s">
        <v>180</v>
      </c>
      <c r="C155" s="11">
        <v>-3095</v>
      </c>
      <c r="D155" s="11">
        <v>-5382</v>
      </c>
      <c r="E155" s="11">
        <v>-2052</v>
      </c>
      <c r="F155" s="11">
        <v>-1848</v>
      </c>
      <c r="H155" s="3" t="s">
        <v>180</v>
      </c>
      <c r="I155" s="11">
        <v>-3095</v>
      </c>
      <c r="J155" s="11">
        <v>-4930</v>
      </c>
      <c r="K155" s="11">
        <v>-2598</v>
      </c>
      <c r="L155" s="11">
        <v>-1754</v>
      </c>
      <c r="N155" s="3" t="s">
        <v>180</v>
      </c>
      <c r="O155" s="11">
        <v>-3095</v>
      </c>
      <c r="P155" s="11">
        <v>-5007</v>
      </c>
      <c r="Q155" s="11">
        <v>-2037</v>
      </c>
      <c r="R155" s="11">
        <v>-2238</v>
      </c>
      <c r="T155" s="3" t="s">
        <v>180</v>
      </c>
      <c r="U155" s="11">
        <v>-3095</v>
      </c>
      <c r="V155" s="11">
        <v>-3487</v>
      </c>
      <c r="W155" s="11">
        <v>-2457</v>
      </c>
      <c r="X155" s="11">
        <v>-3340</v>
      </c>
    </row>
    <row r="156" spans="1:24" x14ac:dyDescent="0.25">
      <c r="A156" s="28">
        <f>COUNTIF($B$6:B156,B156)</f>
        <v>1</v>
      </c>
      <c r="B156" s="3" t="s">
        <v>181</v>
      </c>
      <c r="C156" s="11">
        <v>-9463</v>
      </c>
      <c r="D156" s="11">
        <v>-16571</v>
      </c>
      <c r="E156" s="11">
        <v>-5168</v>
      </c>
      <c r="F156" s="11">
        <v>-6644</v>
      </c>
      <c r="H156" s="3" t="s">
        <v>181</v>
      </c>
      <c r="I156" s="11">
        <v>-9463</v>
      </c>
      <c r="J156" s="11">
        <v>-8326</v>
      </c>
      <c r="K156" s="11">
        <v>-9709</v>
      </c>
      <c r="L156" s="11">
        <v>-10354</v>
      </c>
      <c r="N156" s="3" t="s">
        <v>181</v>
      </c>
      <c r="O156" s="11">
        <v>-9463</v>
      </c>
      <c r="P156" s="11">
        <v>-14506</v>
      </c>
      <c r="Q156" s="11">
        <v>-7593</v>
      </c>
      <c r="R156" s="11">
        <v>-6285</v>
      </c>
      <c r="T156" s="3" t="s">
        <v>181</v>
      </c>
      <c r="U156" s="11">
        <v>-9463</v>
      </c>
      <c r="V156" s="11">
        <v>-9864</v>
      </c>
      <c r="W156" s="11">
        <v>-9241</v>
      </c>
      <c r="X156" s="11">
        <v>-9282</v>
      </c>
    </row>
    <row r="157" spans="1:24" x14ac:dyDescent="0.25">
      <c r="A157" s="28">
        <f>COUNTIF($B$6:B157,B157)</f>
        <v>1</v>
      </c>
      <c r="B157" s="3" t="s">
        <v>182</v>
      </c>
      <c r="C157" s="11">
        <v>-335908</v>
      </c>
      <c r="D157" s="11">
        <v>-566835</v>
      </c>
      <c r="E157" s="11">
        <v>-211874</v>
      </c>
      <c r="F157" s="11">
        <v>-228856</v>
      </c>
      <c r="H157" s="3" t="s">
        <v>182</v>
      </c>
      <c r="I157" s="11">
        <v>-335908</v>
      </c>
      <c r="J157" s="11">
        <v>-402941</v>
      </c>
      <c r="K157" s="11">
        <v>-358507</v>
      </c>
      <c r="L157" s="11">
        <v>-246143</v>
      </c>
      <c r="N157" s="3" t="s">
        <v>182</v>
      </c>
      <c r="O157" s="11">
        <v>-335908</v>
      </c>
      <c r="P157" s="11">
        <v>-578914</v>
      </c>
      <c r="Q157" s="11">
        <v>-283264</v>
      </c>
      <c r="R157" s="11">
        <v>-145263</v>
      </c>
      <c r="T157" s="3" t="s">
        <v>182</v>
      </c>
      <c r="U157" s="11">
        <v>-335908</v>
      </c>
      <c r="V157" s="11">
        <v>-189777</v>
      </c>
      <c r="W157" s="11">
        <v>-392233</v>
      </c>
      <c r="X157" s="11">
        <v>-425849</v>
      </c>
    </row>
    <row r="158" spans="1:24" x14ac:dyDescent="0.25">
      <c r="A158" s="28">
        <f>COUNTIF($B$6:B158,B158)</f>
        <v>1</v>
      </c>
      <c r="B158" s="3" t="s">
        <v>39</v>
      </c>
      <c r="C158" s="11">
        <v>-302592</v>
      </c>
      <c r="D158" s="11">
        <v>-515007</v>
      </c>
      <c r="E158" s="11">
        <v>-197681</v>
      </c>
      <c r="F158" s="11">
        <v>-194928</v>
      </c>
      <c r="H158" s="3" t="s">
        <v>39</v>
      </c>
      <c r="I158" s="11">
        <v>-302592</v>
      </c>
      <c r="J158" s="11">
        <v>-389525</v>
      </c>
      <c r="K158" s="11">
        <v>-307011</v>
      </c>
      <c r="L158" s="11">
        <v>-211104</v>
      </c>
      <c r="N158" s="3" t="s">
        <v>39</v>
      </c>
      <c r="O158" s="11">
        <v>-302592</v>
      </c>
      <c r="P158" s="11">
        <v>-463949</v>
      </c>
      <c r="Q158" s="11">
        <v>-273131</v>
      </c>
      <c r="R158" s="11">
        <v>-170499</v>
      </c>
      <c r="T158" s="3" t="s">
        <v>39</v>
      </c>
      <c r="U158" s="11">
        <v>-302592</v>
      </c>
      <c r="V158" s="11">
        <v>-280655</v>
      </c>
      <c r="W158" s="11">
        <v>-361626</v>
      </c>
      <c r="X158" s="11">
        <v>-265440</v>
      </c>
    </row>
    <row r="159" spans="1:24" x14ac:dyDescent="0.25">
      <c r="A159" s="28">
        <f>COUNTIF($B$6:B159,B159)</f>
        <v>1</v>
      </c>
      <c r="B159" s="3" t="s">
        <v>40</v>
      </c>
      <c r="C159" s="11">
        <v>-195105</v>
      </c>
      <c r="D159" s="11">
        <v>-295357</v>
      </c>
      <c r="E159" s="11">
        <v>-125287</v>
      </c>
      <c r="F159" s="11">
        <v>-164627</v>
      </c>
      <c r="H159" s="3" t="s">
        <v>40</v>
      </c>
      <c r="I159" s="11">
        <v>-195105</v>
      </c>
      <c r="J159" s="11">
        <v>-253941</v>
      </c>
      <c r="K159" s="11">
        <v>-173612</v>
      </c>
      <c r="L159" s="11">
        <v>-157708</v>
      </c>
      <c r="N159" s="3" t="s">
        <v>40</v>
      </c>
      <c r="O159" s="11">
        <v>-195105</v>
      </c>
      <c r="P159" s="11">
        <v>-313709</v>
      </c>
      <c r="Q159" s="11">
        <v>-187502</v>
      </c>
      <c r="R159" s="11">
        <v>-83940</v>
      </c>
      <c r="T159" s="3" t="s">
        <v>40</v>
      </c>
      <c r="U159" s="11">
        <v>-195105</v>
      </c>
      <c r="V159" s="11">
        <v>-118293</v>
      </c>
      <c r="W159" s="11">
        <v>-215002</v>
      </c>
      <c r="X159" s="11">
        <v>-252106</v>
      </c>
    </row>
    <row r="160" spans="1:24" x14ac:dyDescent="0.25">
      <c r="A160" s="28">
        <f>COUNTIF($B$6:B160,B160)</f>
        <v>1</v>
      </c>
      <c r="B160" s="3" t="s">
        <v>183</v>
      </c>
      <c r="C160" s="11">
        <v>-8766</v>
      </c>
      <c r="D160" s="11">
        <v>-18094</v>
      </c>
      <c r="E160" s="11">
        <v>-2763</v>
      </c>
      <c r="F160" s="11">
        <v>-5436</v>
      </c>
      <c r="H160" s="3" t="s">
        <v>183</v>
      </c>
      <c r="I160" s="11">
        <v>-8766</v>
      </c>
      <c r="J160" s="11">
        <v>-18109</v>
      </c>
      <c r="K160" s="11">
        <v>-4706</v>
      </c>
      <c r="L160" s="11">
        <v>-3475</v>
      </c>
      <c r="N160" s="3" t="s">
        <v>183</v>
      </c>
      <c r="O160" s="11">
        <v>-8766</v>
      </c>
      <c r="P160" s="11">
        <v>-21959</v>
      </c>
      <c r="Q160" s="10">
        <v>2797</v>
      </c>
      <c r="R160" s="11">
        <v>-7133</v>
      </c>
      <c r="T160" s="3" t="s">
        <v>183</v>
      </c>
      <c r="U160" s="11">
        <v>-8766</v>
      </c>
      <c r="V160" s="11">
        <v>-8014</v>
      </c>
      <c r="W160" s="12">
        <v>-896</v>
      </c>
      <c r="X160" s="11">
        <v>-17401</v>
      </c>
    </row>
    <row r="161" spans="1:24" x14ac:dyDescent="0.25">
      <c r="A161" s="28">
        <f>COUNTIF($B$6:B161,B161)</f>
        <v>1</v>
      </c>
      <c r="B161" s="3" t="s">
        <v>184</v>
      </c>
      <c r="C161" s="11">
        <v>-79776</v>
      </c>
      <c r="D161" s="11">
        <v>-129576</v>
      </c>
      <c r="E161" s="11">
        <v>-55397</v>
      </c>
      <c r="F161" s="11">
        <v>-54315</v>
      </c>
      <c r="H161" s="3" t="s">
        <v>184</v>
      </c>
      <c r="I161" s="11">
        <v>-79776</v>
      </c>
      <c r="J161" s="11">
        <v>-98242</v>
      </c>
      <c r="K161" s="11">
        <v>-101282</v>
      </c>
      <c r="L161" s="11">
        <v>-39743</v>
      </c>
      <c r="N161" s="3" t="s">
        <v>184</v>
      </c>
      <c r="O161" s="11">
        <v>-79776</v>
      </c>
      <c r="P161" s="11">
        <v>-130424</v>
      </c>
      <c r="Q161" s="11">
        <v>-77191</v>
      </c>
      <c r="R161" s="11">
        <v>-31639</v>
      </c>
      <c r="T161" s="3" t="s">
        <v>184</v>
      </c>
      <c r="U161" s="11">
        <v>-79776</v>
      </c>
      <c r="V161" s="11">
        <v>-51945</v>
      </c>
      <c r="W161" s="11">
        <v>-117723</v>
      </c>
      <c r="X161" s="11">
        <v>-69644</v>
      </c>
    </row>
    <row r="162" spans="1:24" x14ac:dyDescent="0.25">
      <c r="A162" s="28">
        <f>COUNTIF($B$6:B162,B162)</f>
        <v>1</v>
      </c>
      <c r="B162" s="3" t="s">
        <v>185</v>
      </c>
      <c r="C162" s="11">
        <v>-34824</v>
      </c>
      <c r="D162" s="11">
        <v>-50704</v>
      </c>
      <c r="E162" s="11">
        <v>-30553</v>
      </c>
      <c r="F162" s="11">
        <v>-23199</v>
      </c>
      <c r="H162" s="3" t="s">
        <v>185</v>
      </c>
      <c r="I162" s="11">
        <v>-34824</v>
      </c>
      <c r="J162" s="11">
        <v>-40009</v>
      </c>
      <c r="K162" s="11">
        <v>-37236</v>
      </c>
      <c r="L162" s="11">
        <v>-27217</v>
      </c>
      <c r="N162" s="3" t="s">
        <v>185</v>
      </c>
      <c r="O162" s="11">
        <v>-34824</v>
      </c>
      <c r="P162" s="11">
        <v>-43757</v>
      </c>
      <c r="Q162" s="11">
        <v>-34760</v>
      </c>
      <c r="R162" s="11">
        <v>-25943</v>
      </c>
      <c r="T162" s="3" t="s">
        <v>185</v>
      </c>
      <c r="U162" s="11">
        <v>-34824</v>
      </c>
      <c r="V162" s="11">
        <v>-34285</v>
      </c>
      <c r="W162" s="11">
        <v>-39281</v>
      </c>
      <c r="X162" s="11">
        <v>-30902</v>
      </c>
    </row>
    <row r="163" spans="1:24" x14ac:dyDescent="0.25">
      <c r="A163" s="28">
        <f>COUNTIF($B$6:B163,B163)</f>
        <v>1</v>
      </c>
      <c r="B163" s="3" t="s">
        <v>41</v>
      </c>
      <c r="C163" s="11">
        <v>-95986</v>
      </c>
      <c r="D163" s="11">
        <v>-229268</v>
      </c>
      <c r="E163" s="11">
        <v>-36160</v>
      </c>
      <c r="F163" s="11">
        <v>-22421</v>
      </c>
      <c r="H163" s="3" t="s">
        <v>41</v>
      </c>
      <c r="I163" s="11">
        <v>-95986</v>
      </c>
      <c r="J163" s="11">
        <v>-61564</v>
      </c>
      <c r="K163" s="11">
        <v>-54889</v>
      </c>
      <c r="L163" s="11">
        <v>-171618</v>
      </c>
      <c r="N163" s="3" t="s">
        <v>41</v>
      </c>
      <c r="O163" s="11">
        <v>-95986</v>
      </c>
      <c r="P163" s="11">
        <v>-92787</v>
      </c>
      <c r="Q163" s="11">
        <v>-38514</v>
      </c>
      <c r="R163" s="11">
        <v>-156749</v>
      </c>
      <c r="T163" s="3" t="s">
        <v>41</v>
      </c>
      <c r="U163" s="11">
        <v>-95986</v>
      </c>
      <c r="V163" s="11">
        <v>-52510</v>
      </c>
      <c r="W163" s="11">
        <v>-196725</v>
      </c>
      <c r="X163" s="11">
        <v>-38639</v>
      </c>
    </row>
    <row r="164" spans="1:24" x14ac:dyDescent="0.25">
      <c r="A164" s="28">
        <f>COUNTIF($B$6:B164,B164)</f>
        <v>1</v>
      </c>
      <c r="B164" s="5" t="s">
        <v>186</v>
      </c>
      <c r="C164" s="13">
        <v>-1422058</v>
      </c>
      <c r="D164" s="13">
        <v>-2555076</v>
      </c>
      <c r="E164" s="13">
        <v>-846550</v>
      </c>
      <c r="F164" s="13">
        <v>-863717</v>
      </c>
      <c r="H164" s="5" t="s">
        <v>186</v>
      </c>
      <c r="I164" s="13">
        <v>-1422058</v>
      </c>
      <c r="J164" s="13">
        <v>-1786423</v>
      </c>
      <c r="K164" s="13">
        <v>-1495816</v>
      </c>
      <c r="L164" s="13">
        <v>-983282</v>
      </c>
      <c r="N164" s="5" t="s">
        <v>186</v>
      </c>
      <c r="O164" s="13">
        <v>-1422058</v>
      </c>
      <c r="P164" s="13">
        <v>-2312596</v>
      </c>
      <c r="Q164" s="13">
        <v>-1191094</v>
      </c>
      <c r="R164" s="13">
        <v>-761500</v>
      </c>
      <c r="T164" s="5" t="s">
        <v>186</v>
      </c>
      <c r="U164" s="13">
        <v>-1422058</v>
      </c>
      <c r="V164" s="13">
        <v>-1013616</v>
      </c>
      <c r="W164" s="13">
        <v>-1740513</v>
      </c>
      <c r="X164" s="13">
        <v>-1512179</v>
      </c>
    </row>
    <row r="165" spans="1:24" x14ac:dyDescent="0.25">
      <c r="A165" s="28">
        <f>COUNTIF($B$6:B165,B165)</f>
        <v>1</v>
      </c>
      <c r="B165" s="5" t="s">
        <v>187</v>
      </c>
      <c r="C165" s="13">
        <v>-592168</v>
      </c>
      <c r="D165" s="13">
        <v>-754887</v>
      </c>
      <c r="E165" s="13">
        <v>-193908</v>
      </c>
      <c r="F165" s="13">
        <v>-828060</v>
      </c>
      <c r="H165" s="5" t="s">
        <v>187</v>
      </c>
      <c r="I165" s="13">
        <v>-592168</v>
      </c>
      <c r="J165" s="13">
        <v>-245643</v>
      </c>
      <c r="K165" s="13">
        <v>-695446</v>
      </c>
      <c r="L165" s="13">
        <v>-835777</v>
      </c>
      <c r="N165" s="5" t="s">
        <v>187</v>
      </c>
      <c r="O165" s="13">
        <v>-592168</v>
      </c>
      <c r="P165" s="13">
        <v>-746870</v>
      </c>
      <c r="Q165" s="13">
        <v>-457486</v>
      </c>
      <c r="R165" s="13">
        <v>-572117</v>
      </c>
      <c r="T165" s="5" t="s">
        <v>187</v>
      </c>
      <c r="U165" s="13">
        <v>-592168</v>
      </c>
      <c r="V165" s="13">
        <v>26484</v>
      </c>
      <c r="W165" s="13">
        <v>-617767</v>
      </c>
      <c r="X165" s="13">
        <v>-1186104</v>
      </c>
    </row>
    <row r="166" spans="1:24" x14ac:dyDescent="0.25">
      <c r="A166" s="28">
        <f>COUNTIF($B$6:B166,B166)</f>
        <v>0</v>
      </c>
      <c r="B166" s="3"/>
      <c r="C166" s="9"/>
      <c r="D166" s="9"/>
      <c r="E166" s="9"/>
      <c r="F166" s="9"/>
      <c r="H166" s="3"/>
      <c r="I166" s="9"/>
      <c r="J166" s="9"/>
      <c r="K166" s="9"/>
      <c r="L166" s="9"/>
      <c r="N166" s="3"/>
      <c r="O166" s="9"/>
      <c r="P166" s="9"/>
      <c r="Q166" s="9"/>
      <c r="R166" s="9"/>
      <c r="T166" s="3"/>
      <c r="U166" s="9"/>
      <c r="V166" s="9"/>
      <c r="W166" s="9"/>
      <c r="X166" s="9"/>
    </row>
    <row r="167" spans="1:24" x14ac:dyDescent="0.25">
      <c r="A167" s="28">
        <f>COUNTIF($B$6:B167,B167)</f>
        <v>1</v>
      </c>
      <c r="B167" s="5" t="s">
        <v>188</v>
      </c>
      <c r="C167" s="9"/>
      <c r="D167" s="9"/>
      <c r="E167" s="9"/>
      <c r="F167" s="9"/>
      <c r="H167" s="5" t="s">
        <v>188</v>
      </c>
      <c r="I167" s="9"/>
      <c r="J167" s="9"/>
      <c r="K167" s="9"/>
      <c r="L167" s="9"/>
      <c r="N167" s="5" t="s">
        <v>188</v>
      </c>
      <c r="O167" s="9"/>
      <c r="P167" s="9"/>
      <c r="Q167" s="9"/>
      <c r="R167" s="9"/>
      <c r="T167" s="5" t="s">
        <v>188</v>
      </c>
      <c r="U167" s="9"/>
      <c r="V167" s="9"/>
      <c r="W167" s="9"/>
      <c r="X167" s="9"/>
    </row>
    <row r="168" spans="1:24" x14ac:dyDescent="0.25">
      <c r="A168" s="28">
        <f>COUNTIF($B$6:B168,B168)</f>
        <v>1</v>
      </c>
      <c r="B168" s="3" t="s">
        <v>189</v>
      </c>
      <c r="C168" s="10">
        <v>110003</v>
      </c>
      <c r="D168" s="11">
        <v>-15305</v>
      </c>
      <c r="E168" s="10">
        <v>96737</v>
      </c>
      <c r="F168" s="10">
        <v>248782</v>
      </c>
      <c r="H168" s="3" t="s">
        <v>189</v>
      </c>
      <c r="I168" s="10">
        <v>110003</v>
      </c>
      <c r="J168" s="10">
        <v>122955</v>
      </c>
      <c r="K168" s="10">
        <v>47873</v>
      </c>
      <c r="L168" s="10">
        <v>159254</v>
      </c>
      <c r="N168" s="3" t="s">
        <v>189</v>
      </c>
      <c r="O168" s="10">
        <v>110003</v>
      </c>
      <c r="P168" s="10">
        <v>235036</v>
      </c>
      <c r="Q168" s="10">
        <v>116668</v>
      </c>
      <c r="R168" s="11">
        <v>-21891</v>
      </c>
      <c r="T168" s="3" t="s">
        <v>189</v>
      </c>
      <c r="U168" s="10">
        <v>110003</v>
      </c>
      <c r="V168" s="10">
        <v>41796</v>
      </c>
      <c r="W168" s="10">
        <v>95697</v>
      </c>
      <c r="X168" s="10">
        <v>192638</v>
      </c>
    </row>
    <row r="169" spans="1:24" x14ac:dyDescent="0.25">
      <c r="A169" s="28">
        <f>COUNTIF($B$6:B169,B169)</f>
        <v>2</v>
      </c>
      <c r="B169" s="3" t="s">
        <v>29</v>
      </c>
      <c r="C169" s="10">
        <v>244178</v>
      </c>
      <c r="D169" s="10">
        <v>723336</v>
      </c>
      <c r="E169" s="10">
        <v>25072</v>
      </c>
      <c r="F169" s="11">
        <v>-16262</v>
      </c>
      <c r="H169" s="3" t="s">
        <v>29</v>
      </c>
      <c r="I169" s="10">
        <v>244178</v>
      </c>
      <c r="J169" s="10">
        <v>304861</v>
      </c>
      <c r="K169" s="10">
        <v>336348</v>
      </c>
      <c r="L169" s="10">
        <v>91097</v>
      </c>
      <c r="N169" s="3" t="s">
        <v>29</v>
      </c>
      <c r="O169" s="10">
        <v>244178</v>
      </c>
      <c r="P169" s="10">
        <v>425139</v>
      </c>
      <c r="Q169" s="10">
        <v>214047</v>
      </c>
      <c r="R169" s="10">
        <v>93122</v>
      </c>
      <c r="T169" s="3" t="s">
        <v>29</v>
      </c>
      <c r="U169" s="10">
        <v>244178</v>
      </c>
      <c r="V169" s="10">
        <v>183320</v>
      </c>
      <c r="W169" s="10">
        <v>342412</v>
      </c>
      <c r="X169" s="10">
        <v>206746</v>
      </c>
    </row>
    <row r="170" spans="1:24" x14ac:dyDescent="0.25">
      <c r="A170" s="28">
        <f>COUNTIF($B$6:B170,B170)</f>
        <v>1</v>
      </c>
      <c r="B170" s="3" t="s">
        <v>190</v>
      </c>
      <c r="C170" s="10">
        <v>287073</v>
      </c>
      <c r="D170" s="10">
        <v>275578</v>
      </c>
      <c r="E170" s="10">
        <v>99670</v>
      </c>
      <c r="F170" s="10">
        <v>486268</v>
      </c>
      <c r="H170" s="3" t="s">
        <v>190</v>
      </c>
      <c r="I170" s="10">
        <v>287073</v>
      </c>
      <c r="J170" s="10">
        <v>89408</v>
      </c>
      <c r="K170" s="10">
        <v>431663</v>
      </c>
      <c r="L170" s="10">
        <v>340229</v>
      </c>
      <c r="N170" s="3" t="s">
        <v>190</v>
      </c>
      <c r="O170" s="10">
        <v>287073</v>
      </c>
      <c r="P170" s="10">
        <v>294474</v>
      </c>
      <c r="Q170" s="10">
        <v>312326</v>
      </c>
      <c r="R170" s="10">
        <v>254371</v>
      </c>
      <c r="T170" s="3" t="s">
        <v>190</v>
      </c>
      <c r="U170" s="10">
        <v>287073</v>
      </c>
      <c r="V170" s="11">
        <v>-44665</v>
      </c>
      <c r="W170" s="10">
        <v>141431</v>
      </c>
      <c r="X170" s="10">
        <v>765165</v>
      </c>
    </row>
    <row r="171" spans="1:24" x14ac:dyDescent="0.25">
      <c r="A171" s="28">
        <f>COUNTIF($B$6:B171,B171)</f>
        <v>1</v>
      </c>
      <c r="B171" s="3" t="s">
        <v>191</v>
      </c>
      <c r="C171" s="10">
        <v>91936</v>
      </c>
      <c r="D171" s="10">
        <v>33671</v>
      </c>
      <c r="E171" s="10">
        <v>30709</v>
      </c>
      <c r="F171" s="10">
        <v>211605</v>
      </c>
      <c r="H171" s="3" t="s">
        <v>191</v>
      </c>
      <c r="I171" s="10">
        <v>91936</v>
      </c>
      <c r="J171" s="11">
        <v>-29803</v>
      </c>
      <c r="K171" s="12">
        <v>-888</v>
      </c>
      <c r="L171" s="10">
        <v>306817</v>
      </c>
      <c r="N171" s="3" t="s">
        <v>191</v>
      </c>
      <c r="O171" s="10">
        <v>91936</v>
      </c>
      <c r="P171" s="10">
        <v>35238</v>
      </c>
      <c r="Q171" s="10">
        <v>40424</v>
      </c>
      <c r="R171" s="10">
        <v>200306</v>
      </c>
      <c r="T171" s="3" t="s">
        <v>191</v>
      </c>
      <c r="U171" s="10">
        <v>91936</v>
      </c>
      <c r="V171" s="10">
        <v>49884</v>
      </c>
      <c r="W171" s="10">
        <v>161125</v>
      </c>
      <c r="X171" s="10">
        <v>64758</v>
      </c>
    </row>
    <row r="172" spans="1:24" x14ac:dyDescent="0.25">
      <c r="A172" s="28">
        <f>COUNTIF($B$6:B172,B172)</f>
        <v>2</v>
      </c>
      <c r="B172" s="3" t="s">
        <v>31</v>
      </c>
      <c r="C172" s="11">
        <v>-109890</v>
      </c>
      <c r="D172" s="11">
        <v>-139981</v>
      </c>
      <c r="E172" s="11">
        <v>-39448</v>
      </c>
      <c r="F172" s="11">
        <v>-150300</v>
      </c>
      <c r="H172" s="3" t="s">
        <v>31</v>
      </c>
      <c r="I172" s="11">
        <v>-109890</v>
      </c>
      <c r="J172" s="11">
        <v>-152549</v>
      </c>
      <c r="K172" s="11">
        <v>-95310</v>
      </c>
      <c r="L172" s="11">
        <v>-81769</v>
      </c>
      <c r="N172" s="3" t="s">
        <v>31</v>
      </c>
      <c r="O172" s="11">
        <v>-109890</v>
      </c>
      <c r="P172" s="11">
        <v>-149619</v>
      </c>
      <c r="Q172" s="11">
        <v>-196471</v>
      </c>
      <c r="R172" s="10">
        <v>16609</v>
      </c>
      <c r="T172" s="3" t="s">
        <v>31</v>
      </c>
      <c r="U172" s="11">
        <v>-109890</v>
      </c>
      <c r="V172" s="11">
        <v>-171984</v>
      </c>
      <c r="W172" s="11">
        <v>-86282</v>
      </c>
      <c r="X172" s="11">
        <v>-71346</v>
      </c>
    </row>
    <row r="173" spans="1:24" x14ac:dyDescent="0.25">
      <c r="A173" s="28">
        <f>COUNTIF($B$6:B173,B173)</f>
        <v>1</v>
      </c>
      <c r="B173" s="3" t="s">
        <v>192</v>
      </c>
      <c r="C173" s="12">
        <v>-10</v>
      </c>
      <c r="D173" s="12">
        <v>-31</v>
      </c>
      <c r="E173" s="9">
        <v>0</v>
      </c>
      <c r="F173" s="9">
        <v>0</v>
      </c>
      <c r="H173" s="3" t="s">
        <v>192</v>
      </c>
      <c r="I173" s="12">
        <v>-10</v>
      </c>
      <c r="J173" s="12">
        <v>-31</v>
      </c>
      <c r="K173" s="9">
        <v>0</v>
      </c>
      <c r="L173" s="9">
        <v>0</v>
      </c>
      <c r="N173" s="3" t="s">
        <v>192</v>
      </c>
      <c r="O173" s="12">
        <v>-10</v>
      </c>
      <c r="P173" s="12">
        <v>-31</v>
      </c>
      <c r="Q173" s="9">
        <v>0</v>
      </c>
      <c r="R173" s="9">
        <v>0</v>
      </c>
      <c r="T173" s="3" t="s">
        <v>192</v>
      </c>
      <c r="U173" s="12">
        <v>-10</v>
      </c>
      <c r="V173" s="12">
        <v>-31</v>
      </c>
      <c r="W173" s="9">
        <v>0</v>
      </c>
      <c r="X173" s="9">
        <v>0</v>
      </c>
    </row>
    <row r="174" spans="1:24" x14ac:dyDescent="0.25">
      <c r="A174" s="28">
        <f>COUNTIF($B$6:B174,B174)</f>
        <v>1</v>
      </c>
      <c r="B174" s="5" t="s">
        <v>193</v>
      </c>
      <c r="C174" s="13">
        <v>623289</v>
      </c>
      <c r="D174" s="13">
        <v>877269</v>
      </c>
      <c r="E174" s="13">
        <v>212739</v>
      </c>
      <c r="F174" s="13">
        <v>780093</v>
      </c>
      <c r="H174" s="5" t="s">
        <v>193</v>
      </c>
      <c r="I174" s="13">
        <v>623289</v>
      </c>
      <c r="J174" s="13">
        <v>334841</v>
      </c>
      <c r="K174" s="13">
        <v>719686</v>
      </c>
      <c r="L174" s="13">
        <v>815628</v>
      </c>
      <c r="N174" s="5" t="s">
        <v>193</v>
      </c>
      <c r="O174" s="13">
        <v>623289</v>
      </c>
      <c r="P174" s="13">
        <v>840236</v>
      </c>
      <c r="Q174" s="13">
        <v>486993</v>
      </c>
      <c r="R174" s="13">
        <v>542518</v>
      </c>
      <c r="T174" s="5" t="s">
        <v>193</v>
      </c>
      <c r="U174" s="13">
        <v>623289</v>
      </c>
      <c r="V174" s="13">
        <v>58319</v>
      </c>
      <c r="W174" s="13">
        <v>654383</v>
      </c>
      <c r="X174" s="13">
        <v>1157961</v>
      </c>
    </row>
    <row r="175" spans="1:24" x14ac:dyDescent="0.25">
      <c r="A175" s="28">
        <f>COUNTIF($B$6:B175,B175)</f>
        <v>0</v>
      </c>
      <c r="B175" s="3"/>
      <c r="C175" s="9"/>
      <c r="D175" s="9"/>
      <c r="E175" s="9"/>
      <c r="F175" s="9"/>
      <c r="H175" s="3"/>
      <c r="I175" s="9"/>
      <c r="J175" s="9"/>
      <c r="K175" s="9"/>
      <c r="L175" s="9"/>
      <c r="N175" s="3"/>
      <c r="O175" s="9"/>
      <c r="P175" s="9"/>
      <c r="Q175" s="9"/>
      <c r="R175" s="9"/>
      <c r="T175" s="3"/>
      <c r="U175" s="9"/>
      <c r="V175" s="9"/>
      <c r="W175" s="9"/>
      <c r="X175" s="9"/>
    </row>
    <row r="176" spans="1:24" s="33" customFormat="1" x14ac:dyDescent="0.25">
      <c r="A176" s="28">
        <f>COUNTIF($B$6:B176,B176)</f>
        <v>1</v>
      </c>
      <c r="B176" s="19" t="s">
        <v>194</v>
      </c>
      <c r="C176" s="20"/>
      <c r="D176" s="20"/>
      <c r="E176" s="20"/>
      <c r="F176" s="20"/>
      <c r="H176" s="19" t="s">
        <v>194</v>
      </c>
      <c r="I176" s="20"/>
      <c r="J176" s="20"/>
      <c r="K176" s="20"/>
      <c r="L176" s="20"/>
      <c r="N176" s="19" t="s">
        <v>194</v>
      </c>
      <c r="O176" s="20"/>
      <c r="P176" s="20"/>
      <c r="Q176" s="20"/>
      <c r="R176" s="20"/>
      <c r="T176" s="19" t="s">
        <v>194</v>
      </c>
      <c r="U176" s="20"/>
      <c r="V176" s="20"/>
      <c r="W176" s="20"/>
      <c r="X176" s="20"/>
    </row>
    <row r="177" spans="1:24" s="33" customFormat="1" x14ac:dyDescent="0.25">
      <c r="A177" s="28">
        <f>COUNTIF($B$6:B177,B177)</f>
        <v>1</v>
      </c>
      <c r="B177" s="17" t="s">
        <v>195</v>
      </c>
      <c r="C177" s="18">
        <v>8731</v>
      </c>
      <c r="D177" s="18">
        <v>8943</v>
      </c>
      <c r="E177" s="18">
        <v>9026</v>
      </c>
      <c r="F177" s="18">
        <v>6574</v>
      </c>
      <c r="H177" s="17" t="s">
        <v>195</v>
      </c>
      <c r="I177" s="18">
        <v>8731</v>
      </c>
      <c r="J177" s="18">
        <v>9129</v>
      </c>
      <c r="K177" s="18">
        <v>8382</v>
      </c>
      <c r="L177" s="18">
        <v>1426</v>
      </c>
      <c r="N177" s="17" t="s">
        <v>195</v>
      </c>
      <c r="O177" s="18">
        <v>8731</v>
      </c>
      <c r="P177" s="18">
        <v>8962</v>
      </c>
      <c r="Q177" s="18">
        <v>9019</v>
      </c>
      <c r="R177" s="18">
        <v>1426</v>
      </c>
      <c r="T177" s="17" t="s">
        <v>195</v>
      </c>
      <c r="U177" s="18">
        <v>8731</v>
      </c>
      <c r="V177" s="18">
        <v>9345</v>
      </c>
      <c r="W177" s="18">
        <v>8639</v>
      </c>
      <c r="X177" s="20">
        <v>0</v>
      </c>
    </row>
    <row r="178" spans="1:24" s="33" customFormat="1" x14ac:dyDescent="0.25">
      <c r="A178" s="28">
        <f>COUNTIF($B$6:B178,B178)</f>
        <v>1</v>
      </c>
      <c r="B178" s="17" t="s">
        <v>196</v>
      </c>
      <c r="C178" s="20">
        <v>29.3</v>
      </c>
      <c r="D178" s="20">
        <v>30.2</v>
      </c>
      <c r="E178" s="20">
        <v>29.5</v>
      </c>
      <c r="F178" s="20">
        <v>27.9</v>
      </c>
      <c r="H178" s="17" t="s">
        <v>196</v>
      </c>
      <c r="I178" s="20">
        <v>29.3</v>
      </c>
      <c r="J178" s="20">
        <v>30.4</v>
      </c>
      <c r="K178" s="20">
        <v>29.4</v>
      </c>
      <c r="L178" s="20">
        <v>27.1</v>
      </c>
      <c r="N178" s="17" t="s">
        <v>196</v>
      </c>
      <c r="O178" s="20">
        <v>29.3</v>
      </c>
      <c r="P178" s="20">
        <v>29.6</v>
      </c>
      <c r="Q178" s="20">
        <v>29.5</v>
      </c>
      <c r="R178" s="20">
        <v>27.7</v>
      </c>
      <c r="T178" s="17" t="s">
        <v>196</v>
      </c>
      <c r="U178" s="20">
        <v>29.3</v>
      </c>
      <c r="V178" s="20">
        <v>29.1</v>
      </c>
      <c r="W178" s="20">
        <v>29.6</v>
      </c>
      <c r="X178" s="20">
        <v>29.3</v>
      </c>
    </row>
    <row r="179" spans="1:24" s="33" customFormat="1" x14ac:dyDescent="0.25">
      <c r="A179" s="28">
        <f>COUNTIF($B$6:B179,B179)</f>
        <v>1</v>
      </c>
      <c r="B179" s="17" t="s">
        <v>197</v>
      </c>
      <c r="C179" s="20">
        <v>40.32</v>
      </c>
      <c r="D179" s="20">
        <v>44.26</v>
      </c>
      <c r="E179" s="20">
        <v>39.65</v>
      </c>
      <c r="F179" s="20">
        <v>35.24</v>
      </c>
      <c r="H179" s="17" t="s">
        <v>197</v>
      </c>
      <c r="I179" s="20">
        <v>40.32</v>
      </c>
      <c r="J179" s="20">
        <v>44.7</v>
      </c>
      <c r="K179" s="20">
        <v>40.46</v>
      </c>
      <c r="L179" s="20">
        <v>33.200000000000003</v>
      </c>
      <c r="N179" s="17" t="s">
        <v>197</v>
      </c>
      <c r="O179" s="20">
        <v>40.32</v>
      </c>
      <c r="P179" s="20">
        <v>48.84</v>
      </c>
      <c r="Q179" s="20">
        <v>38.86</v>
      </c>
      <c r="R179" s="20">
        <v>28.18</v>
      </c>
      <c r="T179" s="17" t="s">
        <v>197</v>
      </c>
      <c r="U179" s="20">
        <v>40.32</v>
      </c>
      <c r="V179" s="20">
        <v>40.020000000000003</v>
      </c>
      <c r="W179" s="20">
        <v>41.24</v>
      </c>
      <c r="X179" s="20">
        <v>39.68</v>
      </c>
    </row>
    <row r="180" spans="1:24" s="33" customFormat="1" x14ac:dyDescent="0.25">
      <c r="A180" s="28">
        <f>COUNTIF($B$6:B180,B180)</f>
        <v>1</v>
      </c>
      <c r="B180" s="17" t="s">
        <v>198</v>
      </c>
      <c r="C180" s="20">
        <v>49</v>
      </c>
      <c r="D180" s="20">
        <v>143</v>
      </c>
      <c r="E180" s="20">
        <v>25</v>
      </c>
      <c r="F180" s="21">
        <v>-54</v>
      </c>
      <c r="H180" s="17" t="s">
        <v>198</v>
      </c>
      <c r="I180" s="20">
        <v>49</v>
      </c>
      <c r="J180" s="20">
        <v>190</v>
      </c>
      <c r="K180" s="20">
        <v>24</v>
      </c>
      <c r="L180" s="21">
        <v>-134</v>
      </c>
      <c r="N180" s="17" t="s">
        <v>198</v>
      </c>
      <c r="O180" s="20">
        <v>49</v>
      </c>
      <c r="P180" s="20">
        <v>146</v>
      </c>
      <c r="Q180" s="20">
        <v>35</v>
      </c>
      <c r="R180" s="21">
        <v>-127</v>
      </c>
      <c r="T180" s="17" t="s">
        <v>198</v>
      </c>
      <c r="U180" s="20">
        <v>49</v>
      </c>
      <c r="V180" s="20">
        <v>28</v>
      </c>
      <c r="W180" s="20">
        <v>61</v>
      </c>
      <c r="X180" s="20">
        <v>52</v>
      </c>
    </row>
    <row r="181" spans="1:24" s="33" customFormat="1" x14ac:dyDescent="0.25">
      <c r="A181" s="28">
        <f>COUNTIF($B$6:B181,B181)</f>
        <v>1</v>
      </c>
      <c r="B181" s="17" t="s">
        <v>199</v>
      </c>
      <c r="C181" s="21">
        <v>-13.98</v>
      </c>
      <c r="D181" s="20">
        <v>7.68</v>
      </c>
      <c r="E181" s="21">
        <v>-47.63</v>
      </c>
      <c r="F181" s="21">
        <v>-1.98</v>
      </c>
      <c r="H181" s="17" t="s">
        <v>199</v>
      </c>
      <c r="I181" s="21">
        <v>-13.98</v>
      </c>
      <c r="J181" s="21">
        <v>-40.89</v>
      </c>
      <c r="K181" s="20">
        <v>1.65</v>
      </c>
      <c r="L181" s="21">
        <v>-2.69</v>
      </c>
      <c r="N181" s="17" t="s">
        <v>199</v>
      </c>
      <c r="O181" s="21">
        <v>-13.98</v>
      </c>
      <c r="P181" s="20">
        <v>4.25</v>
      </c>
      <c r="Q181" s="20">
        <v>4.1900000000000004</v>
      </c>
      <c r="R181" s="21">
        <v>-50.44</v>
      </c>
      <c r="T181" s="17" t="s">
        <v>199</v>
      </c>
      <c r="U181" s="21">
        <v>-13.98</v>
      </c>
      <c r="V181" s="20">
        <v>1.83</v>
      </c>
      <c r="W181" s="20">
        <v>4.12</v>
      </c>
      <c r="X181" s="21">
        <v>-47.96</v>
      </c>
    </row>
    <row r="182" spans="1:24" s="33" customFormat="1" x14ac:dyDescent="0.25">
      <c r="A182" s="28">
        <f>COUNTIF($B$6:B182,B182)</f>
        <v>1</v>
      </c>
      <c r="B182" s="17" t="s">
        <v>81</v>
      </c>
      <c r="C182" s="20">
        <v>20.399999999999999</v>
      </c>
      <c r="D182" s="20">
        <v>25.9</v>
      </c>
      <c r="E182" s="20">
        <v>21.7</v>
      </c>
      <c r="F182" s="20">
        <v>11.2</v>
      </c>
      <c r="H182" s="17" t="s">
        <v>81</v>
      </c>
      <c r="I182" s="20">
        <v>20.399999999999999</v>
      </c>
      <c r="J182" s="20">
        <v>20.100000000000001</v>
      </c>
      <c r="K182" s="20">
        <v>21.2</v>
      </c>
      <c r="L182" s="20">
        <v>19.7</v>
      </c>
      <c r="N182" s="17" t="s">
        <v>81</v>
      </c>
      <c r="O182" s="20">
        <v>20.399999999999999</v>
      </c>
      <c r="P182" s="20">
        <v>21</v>
      </c>
      <c r="Q182" s="20">
        <v>19.2</v>
      </c>
      <c r="R182" s="20">
        <v>20.9</v>
      </c>
      <c r="T182" s="17" t="s">
        <v>81</v>
      </c>
      <c r="U182" s="20">
        <v>20.399999999999999</v>
      </c>
      <c r="V182" s="20">
        <v>42.3</v>
      </c>
      <c r="W182" s="20">
        <v>20</v>
      </c>
      <c r="X182" s="20">
        <v>1.7</v>
      </c>
    </row>
    <row r="183" spans="1:24" x14ac:dyDescent="0.25">
      <c r="A183" s="28">
        <f>COUNTIF($B$6:B183,B183)</f>
        <v>0</v>
      </c>
    </row>
    <row r="184" spans="1:24" ht="23.25" x14ac:dyDescent="0.25">
      <c r="A184" s="28">
        <f>COUNTIF($B$6:B184,B184)</f>
        <v>1</v>
      </c>
      <c r="B184" s="2" t="s">
        <v>200</v>
      </c>
      <c r="H184" s="2" t="s">
        <v>200</v>
      </c>
      <c r="N184" s="2" t="s">
        <v>200</v>
      </c>
      <c r="T184" s="2" t="s">
        <v>200</v>
      </c>
    </row>
    <row r="185" spans="1:24" x14ac:dyDescent="0.25">
      <c r="A185" s="28">
        <f>COUNTIF($B$6:B185,B185)</f>
        <v>0</v>
      </c>
    </row>
    <row r="186" spans="1:24" x14ac:dyDescent="0.25">
      <c r="A186" s="28">
        <f>COUNTIF($B$6:B186,B186)</f>
        <v>2</v>
      </c>
      <c r="B186" s="3" t="s">
        <v>96</v>
      </c>
      <c r="C186" s="7" t="s">
        <v>97</v>
      </c>
      <c r="D186" s="7" t="s">
        <v>693</v>
      </c>
      <c r="E186" s="7" t="s">
        <v>605</v>
      </c>
      <c r="F186" s="7" t="s">
        <v>606</v>
      </c>
      <c r="H186" s="3" t="s">
        <v>96</v>
      </c>
      <c r="I186" s="7" t="s">
        <v>97</v>
      </c>
      <c r="J186" s="7" t="s">
        <v>693</v>
      </c>
      <c r="K186" s="7" t="s">
        <v>605</v>
      </c>
      <c r="L186" s="7" t="s">
        <v>606</v>
      </c>
      <c r="N186" s="3" t="s">
        <v>96</v>
      </c>
      <c r="O186" s="7" t="s">
        <v>97</v>
      </c>
      <c r="P186" s="7" t="s">
        <v>693</v>
      </c>
      <c r="Q186" s="7" t="s">
        <v>605</v>
      </c>
      <c r="R186" s="7" t="s">
        <v>606</v>
      </c>
      <c r="T186" s="3" t="s">
        <v>96</v>
      </c>
      <c r="U186" s="7" t="s">
        <v>97</v>
      </c>
      <c r="V186" s="7" t="s">
        <v>693</v>
      </c>
      <c r="W186" s="7" t="s">
        <v>605</v>
      </c>
      <c r="X186" s="7" t="s">
        <v>606</v>
      </c>
    </row>
    <row r="187" spans="1:24" x14ac:dyDescent="0.25">
      <c r="A187" s="28">
        <f>COUNTIF($B$6:B187,B187)</f>
        <v>2</v>
      </c>
      <c r="B187" s="3" t="s">
        <v>0</v>
      </c>
      <c r="C187" s="8">
        <v>2013</v>
      </c>
      <c r="D187" s="8">
        <v>2013</v>
      </c>
      <c r="E187" s="8">
        <v>2013</v>
      </c>
      <c r="F187" s="8">
        <v>2013</v>
      </c>
      <c r="H187" s="3" t="s">
        <v>0</v>
      </c>
      <c r="I187" s="8">
        <v>2013</v>
      </c>
      <c r="J187" s="8">
        <v>2013</v>
      </c>
      <c r="K187" s="8">
        <v>2013</v>
      </c>
      <c r="L187" s="8">
        <v>2013</v>
      </c>
      <c r="N187" s="3" t="s">
        <v>0</v>
      </c>
      <c r="O187" s="8">
        <v>2013</v>
      </c>
      <c r="P187" s="8">
        <v>2013</v>
      </c>
      <c r="Q187" s="8">
        <v>2013</v>
      </c>
      <c r="R187" s="8">
        <v>2013</v>
      </c>
      <c r="T187" s="3" t="s">
        <v>0</v>
      </c>
      <c r="U187" s="8">
        <v>2013</v>
      </c>
      <c r="V187" s="8">
        <v>2013</v>
      </c>
      <c r="W187" s="8">
        <v>2013</v>
      </c>
      <c r="X187" s="8">
        <v>2013</v>
      </c>
    </row>
    <row r="188" spans="1:24" x14ac:dyDescent="0.25">
      <c r="A188" s="28">
        <f>COUNTIF($B$6:B188,B188)</f>
        <v>0</v>
      </c>
      <c r="B188" s="3"/>
      <c r="C188" s="9"/>
      <c r="D188" s="9"/>
      <c r="E188" s="9"/>
      <c r="F188" s="9"/>
      <c r="H188" s="3"/>
      <c r="I188" s="9"/>
      <c r="J188" s="9"/>
      <c r="K188" s="9"/>
      <c r="L188" s="9"/>
      <c r="N188" s="3"/>
      <c r="O188" s="9"/>
      <c r="P188" s="9"/>
      <c r="Q188" s="9"/>
      <c r="R188" s="9"/>
      <c r="T188" s="3"/>
      <c r="U188" s="9"/>
      <c r="V188" s="9"/>
      <c r="W188" s="9"/>
      <c r="X188" s="9"/>
    </row>
    <row r="189" spans="1:24" x14ac:dyDescent="0.25">
      <c r="A189" s="28">
        <f>COUNTIF($B$6:B189,B189)</f>
        <v>1</v>
      </c>
      <c r="B189" s="5" t="s">
        <v>201</v>
      </c>
      <c r="C189" s="9"/>
      <c r="D189" s="9"/>
      <c r="E189" s="9"/>
      <c r="F189" s="9"/>
      <c r="H189" s="5" t="s">
        <v>201</v>
      </c>
      <c r="I189" s="9"/>
      <c r="J189" s="9"/>
      <c r="K189" s="9"/>
      <c r="L189" s="9"/>
      <c r="N189" s="5" t="s">
        <v>201</v>
      </c>
      <c r="O189" s="9"/>
      <c r="P189" s="9"/>
      <c r="Q189" s="9"/>
      <c r="R189" s="9"/>
      <c r="T189" s="5" t="s">
        <v>201</v>
      </c>
      <c r="U189" s="9"/>
      <c r="V189" s="9"/>
      <c r="W189" s="9"/>
      <c r="X189" s="9"/>
    </row>
    <row r="190" spans="1:24" x14ac:dyDescent="0.25">
      <c r="A190" s="28">
        <f>COUNTIF($B$6:B190,B190)</f>
        <v>1</v>
      </c>
      <c r="B190" s="5" t="s">
        <v>202</v>
      </c>
      <c r="C190" s="9"/>
      <c r="D190" s="9"/>
      <c r="E190" s="9"/>
      <c r="F190" s="9"/>
      <c r="H190" s="5" t="s">
        <v>202</v>
      </c>
      <c r="I190" s="9"/>
      <c r="J190" s="9"/>
      <c r="K190" s="9"/>
      <c r="L190" s="9"/>
      <c r="N190" s="5" t="s">
        <v>202</v>
      </c>
      <c r="O190" s="9"/>
      <c r="P190" s="9"/>
      <c r="Q190" s="9"/>
      <c r="R190" s="9"/>
      <c r="T190" s="5" t="s">
        <v>202</v>
      </c>
      <c r="U190" s="9"/>
      <c r="V190" s="9"/>
      <c r="W190" s="9"/>
      <c r="X190" s="9"/>
    </row>
    <row r="191" spans="1:24" x14ac:dyDescent="0.25">
      <c r="A191" s="28">
        <f>COUNTIF($B$6:B191,B191)</f>
        <v>1</v>
      </c>
      <c r="B191" s="3" t="s">
        <v>203</v>
      </c>
      <c r="C191" s="9">
        <v>45.8</v>
      </c>
      <c r="D191" s="9">
        <v>53.9</v>
      </c>
      <c r="E191" s="9">
        <v>38</v>
      </c>
      <c r="F191" s="9">
        <v>45.5</v>
      </c>
      <c r="H191" s="3" t="s">
        <v>203</v>
      </c>
      <c r="I191" s="9">
        <v>45.8</v>
      </c>
      <c r="J191" s="9">
        <v>44.2</v>
      </c>
      <c r="K191" s="9">
        <v>48.2</v>
      </c>
      <c r="L191" s="9">
        <v>45.1</v>
      </c>
      <c r="N191" s="3" t="s">
        <v>203</v>
      </c>
      <c r="O191" s="9">
        <v>45.8</v>
      </c>
      <c r="P191" s="9">
        <v>52.1</v>
      </c>
      <c r="Q191" s="9">
        <v>49.7</v>
      </c>
      <c r="R191" s="9">
        <v>35.6</v>
      </c>
      <c r="T191" s="3" t="s">
        <v>203</v>
      </c>
      <c r="U191" s="9">
        <v>45.8</v>
      </c>
      <c r="V191" s="9">
        <v>38.6</v>
      </c>
      <c r="W191" s="9">
        <v>50.6</v>
      </c>
      <c r="X191" s="9">
        <v>48.3</v>
      </c>
    </row>
    <row r="192" spans="1:24" x14ac:dyDescent="0.25">
      <c r="A192" s="28">
        <f>COUNTIF($B$6:B192,B192)</f>
        <v>1</v>
      </c>
      <c r="B192" s="3" t="s">
        <v>204</v>
      </c>
      <c r="C192" s="9">
        <v>14.5</v>
      </c>
      <c r="D192" s="9">
        <v>17.7</v>
      </c>
      <c r="E192" s="9">
        <v>12.8</v>
      </c>
      <c r="F192" s="9">
        <v>12.9</v>
      </c>
      <c r="H192" s="3" t="s">
        <v>204</v>
      </c>
      <c r="I192" s="9">
        <v>14.5</v>
      </c>
      <c r="J192" s="9">
        <v>16.100000000000001</v>
      </c>
      <c r="K192" s="9">
        <v>14.9</v>
      </c>
      <c r="L192" s="9">
        <v>12.5</v>
      </c>
      <c r="N192" s="3" t="s">
        <v>204</v>
      </c>
      <c r="O192" s="9">
        <v>14.5</v>
      </c>
      <c r="P192" s="9">
        <v>19.100000000000001</v>
      </c>
      <c r="Q192" s="9">
        <v>15.4</v>
      </c>
      <c r="R192" s="9">
        <v>9</v>
      </c>
      <c r="T192" s="3" t="s">
        <v>204</v>
      </c>
      <c r="U192" s="9">
        <v>14.5</v>
      </c>
      <c r="V192" s="9">
        <v>13.3</v>
      </c>
      <c r="W192" s="9">
        <v>16.3</v>
      </c>
      <c r="X192" s="9">
        <v>13.8</v>
      </c>
    </row>
    <row r="193" spans="1:24" x14ac:dyDescent="0.25">
      <c r="A193" s="28">
        <f>COUNTIF($B$6:B193,B193)</f>
        <v>1</v>
      </c>
      <c r="B193" s="3" t="s">
        <v>205</v>
      </c>
      <c r="C193" s="9">
        <v>2.9</v>
      </c>
      <c r="D193" s="9">
        <v>3.2</v>
      </c>
      <c r="E193" s="9">
        <v>1.2</v>
      </c>
      <c r="F193" s="9">
        <v>4.2</v>
      </c>
      <c r="H193" s="3" t="s">
        <v>205</v>
      </c>
      <c r="I193" s="9">
        <v>2.9</v>
      </c>
      <c r="J193" s="9">
        <v>2.6</v>
      </c>
      <c r="K193" s="9">
        <v>2.9</v>
      </c>
      <c r="L193" s="9">
        <v>3.2</v>
      </c>
      <c r="N193" s="3" t="s">
        <v>205</v>
      </c>
      <c r="O193" s="9">
        <v>2.9</v>
      </c>
      <c r="P193" s="9">
        <v>2.9</v>
      </c>
      <c r="Q193" s="9">
        <v>2.7</v>
      </c>
      <c r="R193" s="9">
        <v>3</v>
      </c>
      <c r="T193" s="3" t="s">
        <v>205</v>
      </c>
      <c r="U193" s="9">
        <v>2.9</v>
      </c>
      <c r="V193" s="9">
        <v>1.1000000000000001</v>
      </c>
      <c r="W193" s="9">
        <v>2.7</v>
      </c>
      <c r="X193" s="9">
        <v>4.8</v>
      </c>
    </row>
    <row r="194" spans="1:24" x14ac:dyDescent="0.25">
      <c r="A194" s="28">
        <f>COUNTIF($B$6:B194,B194)</f>
        <v>1</v>
      </c>
      <c r="B194" s="3" t="s">
        <v>206</v>
      </c>
      <c r="C194" s="9">
        <v>58.1</v>
      </c>
      <c r="D194" s="9">
        <v>75.400000000000006</v>
      </c>
      <c r="E194" s="9">
        <v>46</v>
      </c>
      <c r="F194" s="9">
        <v>53</v>
      </c>
      <c r="H194" s="3" t="s">
        <v>206</v>
      </c>
      <c r="I194" s="9">
        <v>58.1</v>
      </c>
      <c r="J194" s="9">
        <v>59.8</v>
      </c>
      <c r="K194" s="9">
        <v>61.9</v>
      </c>
      <c r="L194" s="9">
        <v>52.7</v>
      </c>
      <c r="N194" s="3" t="s">
        <v>206</v>
      </c>
      <c r="O194" s="9">
        <v>58.1</v>
      </c>
      <c r="P194" s="9">
        <v>76.400000000000006</v>
      </c>
      <c r="Q194" s="9">
        <v>59.6</v>
      </c>
      <c r="R194" s="9">
        <v>38.299999999999997</v>
      </c>
      <c r="T194" s="3" t="s">
        <v>206</v>
      </c>
      <c r="U194" s="9">
        <v>58.1</v>
      </c>
      <c r="V194" s="9">
        <v>51.9</v>
      </c>
      <c r="W194" s="9">
        <v>66.400000000000006</v>
      </c>
      <c r="X194" s="9">
        <v>56.1</v>
      </c>
    </row>
    <row r="195" spans="1:24" x14ac:dyDescent="0.25">
      <c r="A195" s="28">
        <f>COUNTIF($B$6:B195,B195)</f>
        <v>1</v>
      </c>
      <c r="B195" s="3" t="s">
        <v>207</v>
      </c>
      <c r="C195" s="9">
        <v>2</v>
      </c>
      <c r="D195" s="9">
        <v>2</v>
      </c>
      <c r="E195" s="9">
        <v>1.8</v>
      </c>
      <c r="F195" s="9">
        <v>2.1</v>
      </c>
      <c r="H195" s="3" t="s">
        <v>207</v>
      </c>
      <c r="I195" s="9">
        <v>2</v>
      </c>
      <c r="J195" s="9">
        <v>2</v>
      </c>
      <c r="K195" s="9">
        <v>2</v>
      </c>
      <c r="L195" s="9">
        <v>2</v>
      </c>
      <c r="N195" s="3" t="s">
        <v>207</v>
      </c>
      <c r="O195" s="9">
        <v>2</v>
      </c>
      <c r="P195" s="9">
        <v>2.1</v>
      </c>
      <c r="Q195" s="9">
        <v>1.9</v>
      </c>
      <c r="R195" s="9">
        <v>2</v>
      </c>
      <c r="T195" s="3" t="s">
        <v>207</v>
      </c>
      <c r="U195" s="9">
        <v>2</v>
      </c>
      <c r="V195" s="9">
        <v>1.9</v>
      </c>
      <c r="W195" s="9">
        <v>1.6</v>
      </c>
      <c r="X195" s="9">
        <v>2.6</v>
      </c>
    </row>
    <row r="196" spans="1:24" x14ac:dyDescent="0.25">
      <c r="A196" s="28">
        <f>COUNTIF($B$6:B196,B196)</f>
        <v>1</v>
      </c>
      <c r="B196" s="3" t="s">
        <v>208</v>
      </c>
      <c r="C196" s="9">
        <v>8.5</v>
      </c>
      <c r="D196" s="9">
        <v>9.1999999999999993</v>
      </c>
      <c r="E196" s="9">
        <v>7</v>
      </c>
      <c r="F196" s="9">
        <v>9.1999999999999993</v>
      </c>
      <c r="H196" s="3" t="s">
        <v>208</v>
      </c>
      <c r="I196" s="9">
        <v>8.5</v>
      </c>
      <c r="J196" s="9">
        <v>8</v>
      </c>
      <c r="K196" s="9">
        <v>9.3000000000000007</v>
      </c>
      <c r="L196" s="9">
        <v>8.1</v>
      </c>
      <c r="N196" s="3" t="s">
        <v>208</v>
      </c>
      <c r="O196" s="9">
        <v>8.5</v>
      </c>
      <c r="P196" s="9">
        <v>8.1999999999999993</v>
      </c>
      <c r="Q196" s="9">
        <v>10.199999999999999</v>
      </c>
      <c r="R196" s="9">
        <v>7</v>
      </c>
      <c r="T196" s="3" t="s">
        <v>208</v>
      </c>
      <c r="U196" s="9">
        <v>8.5</v>
      </c>
      <c r="V196" s="9">
        <v>6.7</v>
      </c>
      <c r="W196" s="9">
        <v>9.1999999999999993</v>
      </c>
      <c r="X196" s="9">
        <v>9.5</v>
      </c>
    </row>
    <row r="197" spans="1:24" x14ac:dyDescent="0.25">
      <c r="A197" s="28">
        <f>COUNTIF($B$6:B197,B197)</f>
        <v>1</v>
      </c>
      <c r="B197" s="3" t="s">
        <v>209</v>
      </c>
      <c r="C197" s="9">
        <v>4.5999999999999996</v>
      </c>
      <c r="D197" s="9">
        <v>4</v>
      </c>
      <c r="E197" s="9">
        <v>3.6</v>
      </c>
      <c r="F197" s="9">
        <v>6.1</v>
      </c>
      <c r="H197" s="3" t="s">
        <v>209</v>
      </c>
      <c r="I197" s="9">
        <v>4.5999999999999996</v>
      </c>
      <c r="J197" s="9">
        <v>3.7</v>
      </c>
      <c r="K197" s="9">
        <v>4.8</v>
      </c>
      <c r="L197" s="9">
        <v>5.2</v>
      </c>
      <c r="N197" s="3" t="s">
        <v>209</v>
      </c>
      <c r="O197" s="9">
        <v>4.5999999999999996</v>
      </c>
      <c r="P197" s="9">
        <v>4.3</v>
      </c>
      <c r="Q197" s="9">
        <v>5.6</v>
      </c>
      <c r="R197" s="9">
        <v>3.8</v>
      </c>
      <c r="T197" s="3" t="s">
        <v>209</v>
      </c>
      <c r="U197" s="9">
        <v>4.5999999999999996</v>
      </c>
      <c r="V197" s="9">
        <v>2.7</v>
      </c>
      <c r="W197" s="9">
        <v>4.8</v>
      </c>
      <c r="X197" s="9">
        <v>6.2</v>
      </c>
    </row>
    <row r="198" spans="1:24" x14ac:dyDescent="0.25">
      <c r="A198" s="28">
        <f>COUNTIF($B$6:B198,B198)</f>
        <v>1</v>
      </c>
      <c r="B198" s="3" t="s">
        <v>210</v>
      </c>
      <c r="C198" s="9">
        <v>1.9</v>
      </c>
      <c r="D198" s="9">
        <v>1.9</v>
      </c>
      <c r="E198" s="9">
        <v>1.3</v>
      </c>
      <c r="F198" s="9">
        <v>2.4</v>
      </c>
      <c r="H198" s="3" t="s">
        <v>210</v>
      </c>
      <c r="I198" s="9">
        <v>1.9</v>
      </c>
      <c r="J198" s="9">
        <v>2.2999999999999998</v>
      </c>
      <c r="K198" s="9">
        <v>1.9</v>
      </c>
      <c r="L198" s="9">
        <v>1.4</v>
      </c>
      <c r="N198" s="3" t="s">
        <v>210</v>
      </c>
      <c r="O198" s="9">
        <v>1.9</v>
      </c>
      <c r="P198" s="9">
        <v>1.9</v>
      </c>
      <c r="Q198" s="9">
        <v>2.2999999999999998</v>
      </c>
      <c r="R198" s="9">
        <v>1.4</v>
      </c>
      <c r="T198" s="3" t="s">
        <v>210</v>
      </c>
      <c r="U198" s="9">
        <v>1.9</v>
      </c>
      <c r="V198" s="9">
        <v>1</v>
      </c>
      <c r="W198" s="9">
        <v>2.4</v>
      </c>
      <c r="X198" s="9">
        <v>2.2999999999999998</v>
      </c>
    </row>
    <row r="199" spans="1:24" x14ac:dyDescent="0.25">
      <c r="A199" s="28">
        <f>COUNTIF($B$6:B199,B199)</f>
        <v>1</v>
      </c>
      <c r="B199" s="3" t="s">
        <v>211</v>
      </c>
      <c r="C199" s="9">
        <v>0.4</v>
      </c>
      <c r="D199" s="9">
        <v>0.3</v>
      </c>
      <c r="E199" s="9">
        <v>0.1</v>
      </c>
      <c r="F199" s="9">
        <v>0.8</v>
      </c>
      <c r="H199" s="3" t="s">
        <v>211</v>
      </c>
      <c r="I199" s="9">
        <v>0.4</v>
      </c>
      <c r="J199" s="9">
        <v>0.6</v>
      </c>
      <c r="K199" s="9">
        <v>0.2</v>
      </c>
      <c r="L199" s="9">
        <v>0.4</v>
      </c>
      <c r="N199" s="3" t="s">
        <v>211</v>
      </c>
      <c r="O199" s="9">
        <v>0.4</v>
      </c>
      <c r="P199" s="9">
        <v>0.7</v>
      </c>
      <c r="Q199" s="9">
        <v>0.2</v>
      </c>
      <c r="R199" s="9">
        <v>0.3</v>
      </c>
      <c r="T199" s="3" t="s">
        <v>211</v>
      </c>
      <c r="U199" s="9">
        <v>0.4</v>
      </c>
      <c r="V199" s="9">
        <v>0.2</v>
      </c>
      <c r="W199" s="9">
        <v>0.2</v>
      </c>
      <c r="X199" s="9">
        <v>0.8</v>
      </c>
    </row>
    <row r="200" spans="1:24" x14ac:dyDescent="0.25">
      <c r="A200" s="28">
        <f>COUNTIF($B$6:B200,B200)</f>
        <v>1</v>
      </c>
      <c r="B200" s="5" t="s">
        <v>212</v>
      </c>
      <c r="C200" s="14">
        <v>138.6</v>
      </c>
      <c r="D200" s="14">
        <v>167.6</v>
      </c>
      <c r="E200" s="14">
        <v>112</v>
      </c>
      <c r="F200" s="14">
        <v>136.19999999999999</v>
      </c>
      <c r="H200" s="5" t="s">
        <v>212</v>
      </c>
      <c r="I200" s="14">
        <v>138.6</v>
      </c>
      <c r="J200" s="14">
        <v>139.30000000000001</v>
      </c>
      <c r="K200" s="14">
        <v>146.1</v>
      </c>
      <c r="L200" s="14">
        <v>130.4</v>
      </c>
      <c r="N200" s="5" t="s">
        <v>212</v>
      </c>
      <c r="O200" s="14">
        <v>138.6</v>
      </c>
      <c r="P200" s="14">
        <v>167.7</v>
      </c>
      <c r="Q200" s="14">
        <v>147.69999999999999</v>
      </c>
      <c r="R200" s="14">
        <v>100.4</v>
      </c>
      <c r="T200" s="5" t="s">
        <v>212</v>
      </c>
      <c r="U200" s="14">
        <v>138.6</v>
      </c>
      <c r="V200" s="14">
        <v>117.1</v>
      </c>
      <c r="W200" s="14">
        <v>154.30000000000001</v>
      </c>
      <c r="X200" s="14">
        <v>144.30000000000001</v>
      </c>
    </row>
    <row r="201" spans="1:24" x14ac:dyDescent="0.25">
      <c r="A201" s="28">
        <f>COUNTIF($B$6:B201,B201)</f>
        <v>0</v>
      </c>
      <c r="B201" s="3"/>
      <c r="C201" s="9"/>
      <c r="D201" s="9"/>
      <c r="E201" s="9"/>
      <c r="F201" s="9"/>
      <c r="H201" s="3"/>
      <c r="I201" s="9"/>
      <c r="J201" s="9"/>
      <c r="K201" s="9"/>
      <c r="L201" s="9"/>
      <c r="N201" s="3"/>
      <c r="O201" s="9"/>
      <c r="P201" s="9"/>
      <c r="Q201" s="9"/>
      <c r="R201" s="9"/>
      <c r="T201" s="3"/>
      <c r="U201" s="9"/>
      <c r="V201" s="9"/>
      <c r="W201" s="9"/>
      <c r="X201" s="9"/>
    </row>
    <row r="202" spans="1:24" x14ac:dyDescent="0.25">
      <c r="A202" s="28">
        <f>COUNTIF($B$6:B202,B202)</f>
        <v>0</v>
      </c>
      <c r="B202" s="3"/>
      <c r="C202" s="9"/>
      <c r="D202" s="9"/>
      <c r="E202" s="9"/>
      <c r="F202" s="9"/>
      <c r="H202" s="3"/>
      <c r="I202" s="9"/>
      <c r="J202" s="9"/>
      <c r="K202" s="9"/>
      <c r="L202" s="9"/>
      <c r="N202" s="3"/>
      <c r="O202" s="9"/>
      <c r="P202" s="9"/>
      <c r="Q202" s="9"/>
      <c r="R202" s="9"/>
      <c r="T202" s="3"/>
      <c r="U202" s="9"/>
      <c r="V202" s="9"/>
      <c r="W202" s="9"/>
      <c r="X202" s="9"/>
    </row>
    <row r="203" spans="1:24" x14ac:dyDescent="0.25">
      <c r="A203" s="28">
        <f>COUNTIF($B$6:B203,B203)</f>
        <v>1</v>
      </c>
      <c r="B203" s="3" t="s">
        <v>213</v>
      </c>
      <c r="C203" s="9">
        <v>0.9</v>
      </c>
      <c r="D203" s="9">
        <v>1.3</v>
      </c>
      <c r="E203" s="9">
        <v>0.6</v>
      </c>
      <c r="F203" s="9">
        <v>0.8</v>
      </c>
      <c r="H203" s="3" t="s">
        <v>213</v>
      </c>
      <c r="I203" s="9">
        <v>0.9</v>
      </c>
      <c r="J203" s="9">
        <v>1</v>
      </c>
      <c r="K203" s="9">
        <v>0.9</v>
      </c>
      <c r="L203" s="9">
        <v>0.8</v>
      </c>
      <c r="N203" s="3" t="s">
        <v>213</v>
      </c>
      <c r="O203" s="9">
        <v>0.9</v>
      </c>
      <c r="P203" s="9">
        <v>1.7</v>
      </c>
      <c r="Q203" s="9">
        <v>0.8</v>
      </c>
      <c r="R203" s="9">
        <v>0.3</v>
      </c>
      <c r="T203" s="3" t="s">
        <v>213</v>
      </c>
      <c r="U203" s="9">
        <v>0.9</v>
      </c>
      <c r="V203" s="9">
        <v>0.9</v>
      </c>
      <c r="W203" s="9">
        <v>1.2</v>
      </c>
      <c r="X203" s="9">
        <v>0.6</v>
      </c>
    </row>
    <row r="204" spans="1:24" x14ac:dyDescent="0.25">
      <c r="A204" s="28">
        <f>COUNTIF($B$6:B204,B204)</f>
        <v>1</v>
      </c>
      <c r="B204" s="3" t="s">
        <v>214</v>
      </c>
      <c r="C204" s="9">
        <v>3</v>
      </c>
      <c r="D204" s="9">
        <v>3.8</v>
      </c>
      <c r="E204" s="9">
        <v>2.2999999999999998</v>
      </c>
      <c r="F204" s="9">
        <v>3</v>
      </c>
      <c r="H204" s="3" t="s">
        <v>214</v>
      </c>
      <c r="I204" s="9">
        <v>3</v>
      </c>
      <c r="J204" s="9">
        <v>3.2</v>
      </c>
      <c r="K204" s="9">
        <v>3.7</v>
      </c>
      <c r="L204" s="9">
        <v>2.2000000000000002</v>
      </c>
      <c r="N204" s="3" t="s">
        <v>214</v>
      </c>
      <c r="O204" s="9">
        <v>3</v>
      </c>
      <c r="P204" s="9">
        <v>4.7</v>
      </c>
      <c r="Q204" s="9">
        <v>2.9</v>
      </c>
      <c r="R204" s="9">
        <v>1.6</v>
      </c>
      <c r="T204" s="3" t="s">
        <v>214</v>
      </c>
      <c r="U204" s="9">
        <v>3</v>
      </c>
      <c r="V204" s="9">
        <v>2.2000000000000002</v>
      </c>
      <c r="W204" s="9">
        <v>3.7</v>
      </c>
      <c r="X204" s="9">
        <v>3.2</v>
      </c>
    </row>
    <row r="205" spans="1:24" x14ac:dyDescent="0.25">
      <c r="A205" s="28">
        <f>COUNTIF($B$6:B205,B205)</f>
        <v>1</v>
      </c>
      <c r="B205" s="3" t="s">
        <v>215</v>
      </c>
      <c r="C205" s="9">
        <v>0.1</v>
      </c>
      <c r="D205" s="9">
        <v>0.1</v>
      </c>
      <c r="E205" s="9">
        <v>0.1</v>
      </c>
      <c r="F205" s="9">
        <v>0.1</v>
      </c>
      <c r="H205" s="3" t="s">
        <v>215</v>
      </c>
      <c r="I205" s="9">
        <v>0.1</v>
      </c>
      <c r="J205" s="9">
        <v>0.1</v>
      </c>
      <c r="K205" s="9">
        <v>0.1</v>
      </c>
      <c r="L205" s="9">
        <v>0.1</v>
      </c>
      <c r="N205" s="3" t="s">
        <v>215</v>
      </c>
      <c r="O205" s="9">
        <v>0.1</v>
      </c>
      <c r="P205" s="9">
        <v>0.2</v>
      </c>
      <c r="Q205" s="9">
        <v>0.1</v>
      </c>
      <c r="R205" s="9">
        <v>0</v>
      </c>
      <c r="T205" s="3" t="s">
        <v>215</v>
      </c>
      <c r="U205" s="9">
        <v>0.1</v>
      </c>
      <c r="V205" s="9">
        <v>0.1</v>
      </c>
      <c r="W205" s="9">
        <v>0</v>
      </c>
      <c r="X205" s="9">
        <v>0.2</v>
      </c>
    </row>
    <row r="206" spans="1:24" x14ac:dyDescent="0.25">
      <c r="A206" s="28">
        <f>COUNTIF($B$6:B206,B206)</f>
        <v>1</v>
      </c>
      <c r="B206" s="3" t="s">
        <v>216</v>
      </c>
      <c r="C206" s="9">
        <v>0</v>
      </c>
      <c r="D206" s="9">
        <v>0.1</v>
      </c>
      <c r="E206" s="9">
        <v>0.1</v>
      </c>
      <c r="F206" s="9">
        <v>0</v>
      </c>
      <c r="H206" s="3" t="s">
        <v>216</v>
      </c>
      <c r="I206" s="9">
        <v>0</v>
      </c>
      <c r="J206" s="9">
        <v>0.1</v>
      </c>
      <c r="K206" s="9">
        <v>0</v>
      </c>
      <c r="L206" s="9">
        <v>0</v>
      </c>
      <c r="N206" s="3" t="s">
        <v>216</v>
      </c>
      <c r="O206" s="9">
        <v>0</v>
      </c>
      <c r="P206" s="9">
        <v>0</v>
      </c>
      <c r="Q206" s="9">
        <v>0.1</v>
      </c>
      <c r="R206" s="9">
        <v>0</v>
      </c>
      <c r="T206" s="3" t="s">
        <v>216</v>
      </c>
      <c r="U206" s="9">
        <v>0</v>
      </c>
      <c r="V206" s="9">
        <v>0.1</v>
      </c>
      <c r="W206" s="9">
        <v>0</v>
      </c>
      <c r="X206" s="9">
        <v>0</v>
      </c>
    </row>
    <row r="207" spans="1:24" x14ac:dyDescent="0.25">
      <c r="A207" s="28">
        <f>COUNTIF($B$6:B207,B207)</f>
        <v>1</v>
      </c>
      <c r="B207" s="3" t="s">
        <v>217</v>
      </c>
      <c r="C207" s="9">
        <v>0.1</v>
      </c>
      <c r="D207" s="9">
        <v>0.1</v>
      </c>
      <c r="E207" s="9">
        <v>0.1</v>
      </c>
      <c r="F207" s="9">
        <v>0</v>
      </c>
      <c r="H207" s="3" t="s">
        <v>217</v>
      </c>
      <c r="I207" s="9">
        <v>0.1</v>
      </c>
      <c r="J207" s="9">
        <v>0.1</v>
      </c>
      <c r="K207" s="9">
        <v>0.1</v>
      </c>
      <c r="L207" s="9">
        <v>0.1</v>
      </c>
      <c r="N207" s="3" t="s">
        <v>217</v>
      </c>
      <c r="O207" s="9">
        <v>0.1</v>
      </c>
      <c r="P207" s="9">
        <v>0.1</v>
      </c>
      <c r="Q207" s="9">
        <v>0.1</v>
      </c>
      <c r="R207" s="9">
        <v>0</v>
      </c>
      <c r="T207" s="3" t="s">
        <v>217</v>
      </c>
      <c r="U207" s="9">
        <v>0.1</v>
      </c>
      <c r="V207" s="9">
        <v>0.2</v>
      </c>
      <c r="W207" s="9">
        <v>0.1</v>
      </c>
      <c r="X207" s="9">
        <v>0</v>
      </c>
    </row>
    <row r="208" spans="1:24" x14ac:dyDescent="0.25">
      <c r="A208" s="28">
        <f>COUNTIF($B$6:B208,B208)</f>
        <v>1</v>
      </c>
      <c r="B208" s="3" t="s">
        <v>218</v>
      </c>
      <c r="C208" s="9">
        <v>0.9</v>
      </c>
      <c r="D208" s="9">
        <v>1.4</v>
      </c>
      <c r="E208" s="9">
        <v>0.7</v>
      </c>
      <c r="F208" s="9">
        <v>0.4</v>
      </c>
      <c r="H208" s="3" t="s">
        <v>218</v>
      </c>
      <c r="I208" s="9">
        <v>0.9</v>
      </c>
      <c r="J208" s="9">
        <v>1.1000000000000001</v>
      </c>
      <c r="K208" s="9">
        <v>1</v>
      </c>
      <c r="L208" s="9">
        <v>0.4</v>
      </c>
      <c r="N208" s="3" t="s">
        <v>218</v>
      </c>
      <c r="O208" s="9">
        <v>0.9</v>
      </c>
      <c r="P208" s="9">
        <v>1.8</v>
      </c>
      <c r="Q208" s="9">
        <v>0.6</v>
      </c>
      <c r="R208" s="9">
        <v>0.2</v>
      </c>
      <c r="T208" s="3" t="s">
        <v>218</v>
      </c>
      <c r="U208" s="9">
        <v>0.9</v>
      </c>
      <c r="V208" s="9">
        <v>1</v>
      </c>
      <c r="W208" s="9">
        <v>0.9</v>
      </c>
      <c r="X208" s="9">
        <v>0.6</v>
      </c>
    </row>
    <row r="209" spans="1:24" x14ac:dyDescent="0.25">
      <c r="A209" s="28">
        <f>COUNTIF($B$6:B209,B209)</f>
        <v>1</v>
      </c>
      <c r="B209" s="3" t="s">
        <v>219</v>
      </c>
      <c r="C209" s="9">
        <v>0</v>
      </c>
      <c r="D209" s="9">
        <v>0</v>
      </c>
      <c r="E209" s="9">
        <v>0</v>
      </c>
      <c r="F209" s="9">
        <v>0</v>
      </c>
      <c r="H209" s="3" t="s">
        <v>219</v>
      </c>
      <c r="I209" s="9">
        <v>0</v>
      </c>
      <c r="J209" s="9">
        <v>0</v>
      </c>
      <c r="K209" s="9">
        <v>0</v>
      </c>
      <c r="L209" s="9">
        <v>0</v>
      </c>
      <c r="N209" s="3" t="s">
        <v>219</v>
      </c>
      <c r="O209" s="9">
        <v>0</v>
      </c>
      <c r="P209" s="9">
        <v>0</v>
      </c>
      <c r="Q209" s="9">
        <v>0</v>
      </c>
      <c r="R209" s="9">
        <v>0</v>
      </c>
      <c r="T209" s="3" t="s">
        <v>219</v>
      </c>
      <c r="U209" s="9">
        <v>0</v>
      </c>
      <c r="V209" s="9">
        <v>0</v>
      </c>
      <c r="W209" s="9">
        <v>0</v>
      </c>
      <c r="X209" s="9">
        <v>0</v>
      </c>
    </row>
    <row r="210" spans="1:24" x14ac:dyDescent="0.25">
      <c r="A210" s="28">
        <f>COUNTIF($B$6:B210,B210)</f>
        <v>1</v>
      </c>
      <c r="B210" s="3" t="s">
        <v>220</v>
      </c>
      <c r="C210" s="9">
        <v>0</v>
      </c>
      <c r="D210" s="9">
        <v>0</v>
      </c>
      <c r="E210" s="9">
        <v>0</v>
      </c>
      <c r="F210" s="9">
        <v>0</v>
      </c>
      <c r="H210" s="3" t="s">
        <v>220</v>
      </c>
      <c r="I210" s="9">
        <v>0</v>
      </c>
      <c r="J210" s="9">
        <v>0</v>
      </c>
      <c r="K210" s="9">
        <v>0</v>
      </c>
      <c r="L210" s="9">
        <v>0</v>
      </c>
      <c r="N210" s="3" t="s">
        <v>220</v>
      </c>
      <c r="O210" s="9">
        <v>0</v>
      </c>
      <c r="P210" s="9">
        <v>0</v>
      </c>
      <c r="Q210" s="9">
        <v>0</v>
      </c>
      <c r="R210" s="9">
        <v>0</v>
      </c>
      <c r="T210" s="3" t="s">
        <v>220</v>
      </c>
      <c r="U210" s="9">
        <v>0</v>
      </c>
      <c r="V210" s="9">
        <v>0</v>
      </c>
      <c r="W210" s="9">
        <v>0</v>
      </c>
      <c r="X210" s="9">
        <v>0</v>
      </c>
    </row>
    <row r="211" spans="1:24" x14ac:dyDescent="0.25">
      <c r="A211" s="28">
        <f>COUNTIF($B$6:B211,B211)</f>
        <v>1</v>
      </c>
      <c r="B211" s="3" t="s">
        <v>221</v>
      </c>
      <c r="C211" s="9">
        <v>0.1</v>
      </c>
      <c r="D211" s="9">
        <v>0.1</v>
      </c>
      <c r="E211" s="9">
        <v>0</v>
      </c>
      <c r="F211" s="9">
        <v>0</v>
      </c>
      <c r="H211" s="3" t="s">
        <v>221</v>
      </c>
      <c r="I211" s="9">
        <v>0.1</v>
      </c>
      <c r="J211" s="9">
        <v>0.1</v>
      </c>
      <c r="K211" s="9">
        <v>0.1</v>
      </c>
      <c r="L211" s="9">
        <v>0</v>
      </c>
      <c r="N211" s="3" t="s">
        <v>221</v>
      </c>
      <c r="O211" s="9">
        <v>0.1</v>
      </c>
      <c r="P211" s="9">
        <v>0.2</v>
      </c>
      <c r="Q211" s="9">
        <v>0</v>
      </c>
      <c r="R211" s="9">
        <v>0</v>
      </c>
      <c r="T211" s="3" t="s">
        <v>221</v>
      </c>
      <c r="U211" s="9">
        <v>0.1</v>
      </c>
      <c r="V211" s="9">
        <v>0.1</v>
      </c>
      <c r="W211" s="9">
        <v>0.1</v>
      </c>
      <c r="X211" s="9">
        <v>0</v>
      </c>
    </row>
    <row r="212" spans="1:24" x14ac:dyDescent="0.25">
      <c r="A212" s="28">
        <f>COUNTIF($B$6:B212,B212)</f>
        <v>1</v>
      </c>
      <c r="B212" s="3" t="s">
        <v>222</v>
      </c>
      <c r="C212" s="9">
        <v>0.1</v>
      </c>
      <c r="D212" s="9">
        <v>0.1</v>
      </c>
      <c r="E212" s="9">
        <v>0</v>
      </c>
      <c r="F212" s="9">
        <v>0</v>
      </c>
      <c r="H212" s="3" t="s">
        <v>222</v>
      </c>
      <c r="I212" s="9">
        <v>0.1</v>
      </c>
      <c r="J212" s="9">
        <v>0</v>
      </c>
      <c r="K212" s="9">
        <v>0.1</v>
      </c>
      <c r="L212" s="9">
        <v>0</v>
      </c>
      <c r="N212" s="3" t="s">
        <v>222</v>
      </c>
      <c r="O212" s="9">
        <v>0.1</v>
      </c>
      <c r="P212" s="9">
        <v>0.2</v>
      </c>
      <c r="Q212" s="9">
        <v>0</v>
      </c>
      <c r="R212" s="9">
        <v>0</v>
      </c>
      <c r="T212" s="3" t="s">
        <v>222</v>
      </c>
      <c r="U212" s="9">
        <v>0.1</v>
      </c>
      <c r="V212" s="9">
        <v>0</v>
      </c>
      <c r="W212" s="9">
        <v>0.1</v>
      </c>
      <c r="X212" s="9">
        <v>0</v>
      </c>
    </row>
    <row r="213" spans="1:24" x14ac:dyDescent="0.25">
      <c r="A213" s="28">
        <f>COUNTIF($B$6:B213,B213)</f>
        <v>1</v>
      </c>
      <c r="B213" s="3" t="s">
        <v>223</v>
      </c>
      <c r="C213" s="9">
        <v>0.3</v>
      </c>
      <c r="D213" s="9">
        <v>0.7</v>
      </c>
      <c r="E213" s="9">
        <v>0.1</v>
      </c>
      <c r="F213" s="9">
        <v>0.2</v>
      </c>
      <c r="H213" s="3" t="s">
        <v>223</v>
      </c>
      <c r="I213" s="9">
        <v>0.3</v>
      </c>
      <c r="J213" s="9">
        <v>0.4</v>
      </c>
      <c r="K213" s="9">
        <v>0.5</v>
      </c>
      <c r="L213" s="9">
        <v>0.1</v>
      </c>
      <c r="N213" s="3" t="s">
        <v>223</v>
      </c>
      <c r="O213" s="9">
        <v>0.3</v>
      </c>
      <c r="P213" s="9">
        <v>0.7</v>
      </c>
      <c r="Q213" s="9">
        <v>0.2</v>
      </c>
      <c r="R213" s="9">
        <v>0</v>
      </c>
      <c r="T213" s="3" t="s">
        <v>223</v>
      </c>
      <c r="U213" s="9">
        <v>0.3</v>
      </c>
      <c r="V213" s="9">
        <v>0.2</v>
      </c>
      <c r="W213" s="9">
        <v>0.4</v>
      </c>
      <c r="X213" s="9">
        <v>0.4</v>
      </c>
    </row>
    <row r="214" spans="1:24" x14ac:dyDescent="0.25">
      <c r="A214" s="28">
        <f>COUNTIF($B$6:B214,B214)</f>
        <v>1</v>
      </c>
      <c r="B214" s="5" t="s">
        <v>224</v>
      </c>
      <c r="C214" s="14">
        <v>5.5</v>
      </c>
      <c r="D214" s="14">
        <v>7.8</v>
      </c>
      <c r="E214" s="14">
        <v>4.0999999999999996</v>
      </c>
      <c r="F214" s="14">
        <v>4.5999999999999996</v>
      </c>
      <c r="H214" s="5" t="s">
        <v>224</v>
      </c>
      <c r="I214" s="14">
        <v>5.5</v>
      </c>
      <c r="J214" s="14">
        <v>6.2</v>
      </c>
      <c r="K214" s="14">
        <v>6.5</v>
      </c>
      <c r="L214" s="14">
        <v>3.8</v>
      </c>
      <c r="N214" s="5" t="s">
        <v>224</v>
      </c>
      <c r="O214" s="14">
        <v>5.5</v>
      </c>
      <c r="P214" s="14">
        <v>9.6</v>
      </c>
      <c r="Q214" s="14">
        <v>4.7</v>
      </c>
      <c r="R214" s="14">
        <v>2.1</v>
      </c>
      <c r="T214" s="5" t="s">
        <v>224</v>
      </c>
      <c r="U214" s="14">
        <v>5.5</v>
      </c>
      <c r="V214" s="14">
        <v>4.7</v>
      </c>
      <c r="W214" s="14">
        <v>6.5</v>
      </c>
      <c r="X214" s="14">
        <v>5.2</v>
      </c>
    </row>
    <row r="215" spans="1:24" x14ac:dyDescent="0.25">
      <c r="A215" s="28">
        <f>COUNTIF($B$6:B215,B215)</f>
        <v>0</v>
      </c>
      <c r="B215" s="3"/>
      <c r="C215" s="9"/>
      <c r="D215" s="9"/>
      <c r="E215" s="9"/>
      <c r="F215" s="9"/>
      <c r="H215" s="3"/>
      <c r="I215" s="9"/>
      <c r="J215" s="9"/>
      <c r="K215" s="9"/>
      <c r="L215" s="9"/>
      <c r="N215" s="3"/>
      <c r="O215" s="9"/>
      <c r="P215" s="9"/>
      <c r="Q215" s="9"/>
      <c r="R215" s="9"/>
      <c r="T215" s="3"/>
      <c r="U215" s="9"/>
      <c r="V215" s="9"/>
      <c r="W215" s="9"/>
      <c r="X215" s="9"/>
    </row>
    <row r="216" spans="1:24" x14ac:dyDescent="0.25">
      <c r="A216" s="28">
        <f>COUNTIF($B$6:B216,B216)</f>
        <v>1</v>
      </c>
      <c r="B216" s="3" t="s">
        <v>225</v>
      </c>
      <c r="C216" s="9">
        <v>1.6</v>
      </c>
      <c r="D216" s="9">
        <v>3.5</v>
      </c>
      <c r="E216" s="9">
        <v>0.9</v>
      </c>
      <c r="F216" s="9">
        <v>0.3</v>
      </c>
      <c r="H216" s="3" t="s">
        <v>225</v>
      </c>
      <c r="I216" s="9">
        <v>1.6</v>
      </c>
      <c r="J216" s="9">
        <v>2.4</v>
      </c>
      <c r="K216" s="9">
        <v>1.8</v>
      </c>
      <c r="L216" s="9">
        <v>0.5</v>
      </c>
      <c r="N216" s="3" t="s">
        <v>225</v>
      </c>
      <c r="O216" s="9">
        <v>1.6</v>
      </c>
      <c r="P216" s="9">
        <v>4</v>
      </c>
      <c r="Q216" s="9">
        <v>0.6</v>
      </c>
      <c r="R216" s="9">
        <v>0</v>
      </c>
      <c r="T216" s="3" t="s">
        <v>225</v>
      </c>
      <c r="U216" s="9">
        <v>1.6</v>
      </c>
      <c r="V216" s="9">
        <v>2.8</v>
      </c>
      <c r="W216" s="9">
        <v>1.1000000000000001</v>
      </c>
      <c r="X216" s="9">
        <v>0.7</v>
      </c>
    </row>
    <row r="217" spans="1:24" x14ac:dyDescent="0.25">
      <c r="A217" s="28">
        <f>COUNTIF($B$6:B217,B217)</f>
        <v>1</v>
      </c>
      <c r="B217" s="3" t="s">
        <v>226</v>
      </c>
      <c r="C217" s="9">
        <v>0.1</v>
      </c>
      <c r="D217" s="9">
        <v>0</v>
      </c>
      <c r="E217" s="9">
        <v>0.2</v>
      </c>
      <c r="F217" s="9">
        <v>0.1</v>
      </c>
      <c r="H217" s="3" t="s">
        <v>226</v>
      </c>
      <c r="I217" s="9">
        <v>0.1</v>
      </c>
      <c r="J217" s="9">
        <v>0.2</v>
      </c>
      <c r="K217" s="9">
        <v>0.1</v>
      </c>
      <c r="L217" s="9">
        <v>0.1</v>
      </c>
      <c r="N217" s="3" t="s">
        <v>226</v>
      </c>
      <c r="O217" s="9">
        <v>0.1</v>
      </c>
      <c r="P217" s="9">
        <v>0</v>
      </c>
      <c r="Q217" s="9">
        <v>0.3</v>
      </c>
      <c r="R217" s="9">
        <v>0.1</v>
      </c>
      <c r="T217" s="3" t="s">
        <v>226</v>
      </c>
      <c r="U217" s="9">
        <v>0.1</v>
      </c>
      <c r="V217" s="9">
        <v>0.1</v>
      </c>
      <c r="W217" s="9">
        <v>0</v>
      </c>
      <c r="X217" s="9">
        <v>0.2</v>
      </c>
    </row>
    <row r="218" spans="1:24" x14ac:dyDescent="0.25">
      <c r="A218" s="28">
        <f>COUNTIF($B$6:B218,B218)</f>
        <v>1</v>
      </c>
      <c r="B218" s="3" t="s">
        <v>227</v>
      </c>
      <c r="C218" s="9">
        <v>0</v>
      </c>
      <c r="D218" s="9">
        <v>0</v>
      </c>
      <c r="E218" s="9">
        <v>0</v>
      </c>
      <c r="F218" s="9">
        <v>0</v>
      </c>
      <c r="H218" s="3" t="s">
        <v>227</v>
      </c>
      <c r="I218" s="9">
        <v>0</v>
      </c>
      <c r="J218" s="9">
        <v>0</v>
      </c>
      <c r="K218" s="9">
        <v>0</v>
      </c>
      <c r="L218" s="9">
        <v>0</v>
      </c>
      <c r="N218" s="3" t="s">
        <v>227</v>
      </c>
      <c r="O218" s="9">
        <v>0</v>
      </c>
      <c r="P218" s="9">
        <v>0</v>
      </c>
      <c r="Q218" s="9">
        <v>0</v>
      </c>
      <c r="R218" s="9">
        <v>0</v>
      </c>
      <c r="T218" s="3" t="s">
        <v>227</v>
      </c>
      <c r="U218" s="9">
        <v>0</v>
      </c>
      <c r="V218" s="9">
        <v>0</v>
      </c>
      <c r="W218" s="9">
        <v>0</v>
      </c>
      <c r="X218" s="9">
        <v>0</v>
      </c>
    </row>
    <row r="219" spans="1:24" x14ac:dyDescent="0.25">
      <c r="A219" s="28">
        <f>COUNTIF($B$6:B219,B219)</f>
        <v>1</v>
      </c>
      <c r="B219" s="3" t="s">
        <v>228</v>
      </c>
      <c r="C219" s="9">
        <v>0.3</v>
      </c>
      <c r="D219" s="9">
        <v>0.3</v>
      </c>
      <c r="E219" s="9">
        <v>0.5</v>
      </c>
      <c r="F219" s="9">
        <v>0.1</v>
      </c>
      <c r="H219" s="3" t="s">
        <v>228</v>
      </c>
      <c r="I219" s="9">
        <v>0.3</v>
      </c>
      <c r="J219" s="9">
        <v>0.3</v>
      </c>
      <c r="K219" s="9">
        <v>0.5</v>
      </c>
      <c r="L219" s="9">
        <v>0.1</v>
      </c>
      <c r="N219" s="3" t="s">
        <v>228</v>
      </c>
      <c r="O219" s="9">
        <v>0.3</v>
      </c>
      <c r="P219" s="9">
        <v>0.4</v>
      </c>
      <c r="Q219" s="9">
        <v>0.4</v>
      </c>
      <c r="R219" s="9">
        <v>0.1</v>
      </c>
      <c r="T219" s="3" t="s">
        <v>228</v>
      </c>
      <c r="U219" s="9">
        <v>0.3</v>
      </c>
      <c r="V219" s="9">
        <v>0.1</v>
      </c>
      <c r="W219" s="9">
        <v>0.6</v>
      </c>
      <c r="X219" s="9">
        <v>0.2</v>
      </c>
    </row>
    <row r="220" spans="1:24" x14ac:dyDescent="0.25">
      <c r="A220" s="28">
        <f>COUNTIF($B$6:B220,B220)</f>
        <v>1</v>
      </c>
      <c r="B220" s="3" t="s">
        <v>229</v>
      </c>
      <c r="C220" s="9">
        <v>0.2</v>
      </c>
      <c r="D220" s="9">
        <v>0.2</v>
      </c>
      <c r="E220" s="9">
        <v>0.2</v>
      </c>
      <c r="F220" s="9">
        <v>0</v>
      </c>
      <c r="H220" s="3" t="s">
        <v>229</v>
      </c>
      <c r="I220" s="9">
        <v>0.2</v>
      </c>
      <c r="J220" s="9">
        <v>0.3</v>
      </c>
      <c r="K220" s="9">
        <v>0.1</v>
      </c>
      <c r="L220" s="9">
        <v>0</v>
      </c>
      <c r="N220" s="3" t="s">
        <v>229</v>
      </c>
      <c r="O220" s="9">
        <v>0.2</v>
      </c>
      <c r="P220" s="9">
        <v>0.1</v>
      </c>
      <c r="Q220" s="9">
        <v>0.3</v>
      </c>
      <c r="R220" s="9">
        <v>0</v>
      </c>
      <c r="T220" s="3" t="s">
        <v>229</v>
      </c>
      <c r="U220" s="9">
        <v>0.2</v>
      </c>
      <c r="V220" s="9">
        <v>0.2</v>
      </c>
      <c r="W220" s="9">
        <v>0.2</v>
      </c>
      <c r="X220" s="9">
        <v>0.1</v>
      </c>
    </row>
    <row r="221" spans="1:24" x14ac:dyDescent="0.25">
      <c r="A221" s="28">
        <f>COUNTIF($B$6:B221,B221)</f>
        <v>1</v>
      </c>
      <c r="B221" s="3" t="s">
        <v>230</v>
      </c>
      <c r="C221" s="9">
        <v>1.2</v>
      </c>
      <c r="D221" s="9">
        <v>1.9</v>
      </c>
      <c r="E221" s="9">
        <v>1.2</v>
      </c>
      <c r="F221" s="9">
        <v>0.4</v>
      </c>
      <c r="H221" s="3" t="s">
        <v>230</v>
      </c>
      <c r="I221" s="9">
        <v>1.2</v>
      </c>
      <c r="J221" s="9">
        <v>1.8</v>
      </c>
      <c r="K221" s="9">
        <v>1.2</v>
      </c>
      <c r="L221" s="9">
        <v>0.5</v>
      </c>
      <c r="N221" s="3" t="s">
        <v>230</v>
      </c>
      <c r="O221" s="9">
        <v>1.2</v>
      </c>
      <c r="P221" s="9">
        <v>0.9</v>
      </c>
      <c r="Q221" s="9">
        <v>2.1</v>
      </c>
      <c r="R221" s="9">
        <v>0.5</v>
      </c>
      <c r="T221" s="3" t="s">
        <v>230</v>
      </c>
      <c r="U221" s="9">
        <v>1.2</v>
      </c>
      <c r="V221" s="9">
        <v>1</v>
      </c>
      <c r="W221" s="9">
        <v>1.7</v>
      </c>
      <c r="X221" s="9">
        <v>0.8</v>
      </c>
    </row>
    <row r="222" spans="1:24" x14ac:dyDescent="0.25">
      <c r="A222" s="28">
        <f>COUNTIF($B$6:B222,B222)</f>
        <v>1</v>
      </c>
      <c r="B222" s="3" t="s">
        <v>231</v>
      </c>
      <c r="C222" s="9">
        <v>18.5</v>
      </c>
      <c r="D222" s="9">
        <v>24</v>
      </c>
      <c r="E222" s="9">
        <v>13.8</v>
      </c>
      <c r="F222" s="9">
        <v>17.7</v>
      </c>
      <c r="H222" s="3" t="s">
        <v>231</v>
      </c>
      <c r="I222" s="9">
        <v>18.5</v>
      </c>
      <c r="J222" s="9">
        <v>19.7</v>
      </c>
      <c r="K222" s="9">
        <v>19.5</v>
      </c>
      <c r="L222" s="9">
        <v>16.3</v>
      </c>
      <c r="N222" s="3" t="s">
        <v>231</v>
      </c>
      <c r="O222" s="9">
        <v>18.5</v>
      </c>
      <c r="P222" s="9">
        <v>24.9</v>
      </c>
      <c r="Q222" s="9">
        <v>19.5</v>
      </c>
      <c r="R222" s="9">
        <v>11.1</v>
      </c>
      <c r="T222" s="3" t="s">
        <v>231</v>
      </c>
      <c r="U222" s="9">
        <v>18.5</v>
      </c>
      <c r="V222" s="9">
        <v>14.5</v>
      </c>
      <c r="W222" s="9">
        <v>21.4</v>
      </c>
      <c r="X222" s="9">
        <v>19.7</v>
      </c>
    </row>
    <row r="223" spans="1:24" x14ac:dyDescent="0.25">
      <c r="A223" s="28">
        <f>COUNTIF($B$6:B223,B223)</f>
        <v>1</v>
      </c>
      <c r="B223" s="3" t="s">
        <v>232</v>
      </c>
      <c r="C223" s="9">
        <v>0</v>
      </c>
      <c r="D223" s="9">
        <v>0</v>
      </c>
      <c r="E223" s="9">
        <v>0</v>
      </c>
      <c r="F223" s="9">
        <v>0</v>
      </c>
      <c r="H223" s="3" t="s">
        <v>232</v>
      </c>
      <c r="I223" s="9">
        <v>0</v>
      </c>
      <c r="J223" s="9">
        <v>0</v>
      </c>
      <c r="K223" s="9">
        <v>0</v>
      </c>
      <c r="L223" s="9">
        <v>0</v>
      </c>
      <c r="N223" s="3" t="s">
        <v>232</v>
      </c>
      <c r="O223" s="9">
        <v>0</v>
      </c>
      <c r="P223" s="9">
        <v>0</v>
      </c>
      <c r="Q223" s="9">
        <v>0</v>
      </c>
      <c r="R223" s="9">
        <v>0</v>
      </c>
      <c r="T223" s="3" t="s">
        <v>232</v>
      </c>
      <c r="U223" s="9">
        <v>0</v>
      </c>
      <c r="V223" s="9">
        <v>0</v>
      </c>
      <c r="W223" s="9">
        <v>0</v>
      </c>
      <c r="X223" s="9">
        <v>0</v>
      </c>
    </row>
    <row r="224" spans="1:24" x14ac:dyDescent="0.25">
      <c r="A224" s="28">
        <f>COUNTIF($B$6:B224,B224)</f>
        <v>1</v>
      </c>
      <c r="B224" s="3" t="s">
        <v>233</v>
      </c>
      <c r="C224" s="9">
        <v>0.1</v>
      </c>
      <c r="D224" s="9">
        <v>0.1</v>
      </c>
      <c r="E224" s="9">
        <v>0</v>
      </c>
      <c r="F224" s="9">
        <v>0.1</v>
      </c>
      <c r="H224" s="3" t="s">
        <v>233</v>
      </c>
      <c r="I224" s="9">
        <v>0.1</v>
      </c>
      <c r="J224" s="9">
        <v>0.1</v>
      </c>
      <c r="K224" s="9">
        <v>0.1</v>
      </c>
      <c r="L224" s="9">
        <v>0.1</v>
      </c>
      <c r="N224" s="3" t="s">
        <v>233</v>
      </c>
      <c r="O224" s="9">
        <v>0.1</v>
      </c>
      <c r="P224" s="9">
        <v>0.1</v>
      </c>
      <c r="Q224" s="9">
        <v>0.1</v>
      </c>
      <c r="R224" s="9">
        <v>0.1</v>
      </c>
      <c r="T224" s="3" t="s">
        <v>233</v>
      </c>
      <c r="U224" s="9">
        <v>0.1</v>
      </c>
      <c r="V224" s="9">
        <v>0.1</v>
      </c>
      <c r="W224" s="9">
        <v>0.2</v>
      </c>
      <c r="X224" s="9">
        <v>0</v>
      </c>
    </row>
    <row r="225" spans="1:24" x14ac:dyDescent="0.25">
      <c r="A225" s="28">
        <f>COUNTIF($B$6:B225,B225)</f>
        <v>1</v>
      </c>
      <c r="B225" s="3" t="s">
        <v>234</v>
      </c>
      <c r="C225" s="9">
        <v>0.3</v>
      </c>
      <c r="D225" s="9">
        <v>0.3</v>
      </c>
      <c r="E225" s="9">
        <v>0.2</v>
      </c>
      <c r="F225" s="9">
        <v>0.4</v>
      </c>
      <c r="H225" s="3" t="s">
        <v>234</v>
      </c>
      <c r="I225" s="9">
        <v>0.3</v>
      </c>
      <c r="J225" s="9">
        <v>0.3</v>
      </c>
      <c r="K225" s="9">
        <v>0.3</v>
      </c>
      <c r="L225" s="9">
        <v>0.3</v>
      </c>
      <c r="N225" s="3" t="s">
        <v>234</v>
      </c>
      <c r="O225" s="9">
        <v>0.3</v>
      </c>
      <c r="P225" s="9">
        <v>0.4</v>
      </c>
      <c r="Q225" s="9">
        <v>0.3</v>
      </c>
      <c r="R225" s="9">
        <v>0.2</v>
      </c>
      <c r="T225" s="3" t="s">
        <v>234</v>
      </c>
      <c r="U225" s="9">
        <v>0.3</v>
      </c>
      <c r="V225" s="9">
        <v>0.2</v>
      </c>
      <c r="W225" s="9">
        <v>0.3</v>
      </c>
      <c r="X225" s="9">
        <v>0.4</v>
      </c>
    </row>
    <row r="226" spans="1:24" x14ac:dyDescent="0.25">
      <c r="A226" s="28">
        <f>COUNTIF($B$6:B226,B226)</f>
        <v>1</v>
      </c>
      <c r="B226" s="3" t="s">
        <v>235</v>
      </c>
      <c r="C226" s="9">
        <v>0.1</v>
      </c>
      <c r="D226" s="9">
        <v>0.1</v>
      </c>
      <c r="E226" s="9">
        <v>0.1</v>
      </c>
      <c r="F226" s="9">
        <v>0.1</v>
      </c>
      <c r="H226" s="3" t="s">
        <v>235</v>
      </c>
      <c r="I226" s="9">
        <v>0.1</v>
      </c>
      <c r="J226" s="9">
        <v>0.1</v>
      </c>
      <c r="K226" s="9">
        <v>0.2</v>
      </c>
      <c r="L226" s="9">
        <v>0.1</v>
      </c>
      <c r="N226" s="3" t="s">
        <v>235</v>
      </c>
      <c r="O226" s="9">
        <v>0.1</v>
      </c>
      <c r="P226" s="9">
        <v>0.1</v>
      </c>
      <c r="Q226" s="9">
        <v>0.2</v>
      </c>
      <c r="R226" s="9">
        <v>0</v>
      </c>
      <c r="T226" s="3" t="s">
        <v>235</v>
      </c>
      <c r="U226" s="9">
        <v>0.1</v>
      </c>
      <c r="V226" s="9">
        <v>0.1</v>
      </c>
      <c r="W226" s="9">
        <v>0.1</v>
      </c>
      <c r="X226" s="9">
        <v>0.1</v>
      </c>
    </row>
    <row r="227" spans="1:24" x14ac:dyDescent="0.25">
      <c r="A227" s="28">
        <f>COUNTIF($B$6:B227,B227)</f>
        <v>1</v>
      </c>
      <c r="B227" s="3" t="s">
        <v>236</v>
      </c>
      <c r="C227" s="9">
        <v>0.1</v>
      </c>
      <c r="D227" s="9">
        <v>0</v>
      </c>
      <c r="E227" s="9">
        <v>0.4</v>
      </c>
      <c r="F227" s="9">
        <v>0</v>
      </c>
      <c r="H227" s="3" t="s">
        <v>236</v>
      </c>
      <c r="I227" s="9">
        <v>0.1</v>
      </c>
      <c r="J227" s="9">
        <v>0.4</v>
      </c>
      <c r="K227" s="9">
        <v>0</v>
      </c>
      <c r="L227" s="9">
        <v>0</v>
      </c>
      <c r="N227" s="3" t="s">
        <v>236</v>
      </c>
      <c r="O227" s="9">
        <v>0.1</v>
      </c>
      <c r="P227" s="9">
        <v>0</v>
      </c>
      <c r="Q227" s="9">
        <v>0.4</v>
      </c>
      <c r="R227" s="9">
        <v>0</v>
      </c>
      <c r="T227" s="3" t="s">
        <v>236</v>
      </c>
      <c r="U227" s="9">
        <v>0.1</v>
      </c>
      <c r="V227" s="9">
        <v>0</v>
      </c>
      <c r="W227" s="9">
        <v>0</v>
      </c>
      <c r="X227" s="9">
        <v>0.4</v>
      </c>
    </row>
    <row r="228" spans="1:24" x14ac:dyDescent="0.25">
      <c r="A228" s="28">
        <f>COUNTIF($B$6:B228,B228)</f>
        <v>1</v>
      </c>
      <c r="B228" s="3" t="s">
        <v>237</v>
      </c>
      <c r="C228" s="9">
        <v>0</v>
      </c>
      <c r="D228" s="9">
        <v>0</v>
      </c>
      <c r="E228" s="9">
        <v>0.1</v>
      </c>
      <c r="F228" s="9">
        <v>0</v>
      </c>
      <c r="H228" s="3" t="s">
        <v>237</v>
      </c>
      <c r="I228" s="9">
        <v>0</v>
      </c>
      <c r="J228" s="9">
        <v>0</v>
      </c>
      <c r="K228" s="9">
        <v>0</v>
      </c>
      <c r="L228" s="9">
        <v>0</v>
      </c>
      <c r="N228" s="3" t="s">
        <v>237</v>
      </c>
      <c r="O228" s="9">
        <v>0</v>
      </c>
      <c r="P228" s="9">
        <v>0</v>
      </c>
      <c r="Q228" s="9">
        <v>0.1</v>
      </c>
      <c r="R228" s="9">
        <v>0</v>
      </c>
      <c r="T228" s="3" t="s">
        <v>237</v>
      </c>
      <c r="U228" s="9">
        <v>0</v>
      </c>
      <c r="V228" s="9">
        <v>0</v>
      </c>
      <c r="W228" s="9">
        <v>0</v>
      </c>
      <c r="X228" s="9">
        <v>0.1</v>
      </c>
    </row>
    <row r="229" spans="1:24" x14ac:dyDescent="0.25">
      <c r="A229" s="28">
        <f>COUNTIF($B$6:B229,B229)</f>
        <v>1</v>
      </c>
      <c r="B229" s="3" t="s">
        <v>238</v>
      </c>
      <c r="C229" s="9">
        <v>0</v>
      </c>
      <c r="D229" s="9">
        <v>0.1</v>
      </c>
      <c r="E229" s="9">
        <v>0.1</v>
      </c>
      <c r="F229" s="9">
        <v>0</v>
      </c>
      <c r="H229" s="3" t="s">
        <v>238</v>
      </c>
      <c r="I229" s="9">
        <v>0</v>
      </c>
      <c r="J229" s="9">
        <v>0.1</v>
      </c>
      <c r="K229" s="9">
        <v>0</v>
      </c>
      <c r="L229" s="9">
        <v>0</v>
      </c>
      <c r="N229" s="3" t="s">
        <v>238</v>
      </c>
      <c r="O229" s="9">
        <v>0</v>
      </c>
      <c r="P229" s="9">
        <v>0.1</v>
      </c>
      <c r="Q229" s="9">
        <v>0</v>
      </c>
      <c r="R229" s="9">
        <v>0</v>
      </c>
      <c r="T229" s="3" t="s">
        <v>238</v>
      </c>
      <c r="U229" s="9">
        <v>0</v>
      </c>
      <c r="V229" s="9">
        <v>0.1</v>
      </c>
      <c r="W229" s="9">
        <v>0.1</v>
      </c>
      <c r="X229" s="9">
        <v>0</v>
      </c>
    </row>
    <row r="230" spans="1:24" x14ac:dyDescent="0.25">
      <c r="A230" s="28">
        <f>COUNTIF($B$6:B230,B230)</f>
        <v>1</v>
      </c>
      <c r="B230" s="3" t="s">
        <v>239</v>
      </c>
      <c r="C230" s="9">
        <v>0</v>
      </c>
      <c r="D230" s="9">
        <v>0</v>
      </c>
      <c r="E230" s="9">
        <v>0</v>
      </c>
      <c r="F230" s="9">
        <v>0</v>
      </c>
      <c r="H230" s="3" t="s">
        <v>239</v>
      </c>
      <c r="I230" s="9">
        <v>0</v>
      </c>
      <c r="J230" s="9">
        <v>0</v>
      </c>
      <c r="K230" s="9">
        <v>0</v>
      </c>
      <c r="L230" s="9">
        <v>0</v>
      </c>
      <c r="N230" s="3" t="s">
        <v>239</v>
      </c>
      <c r="O230" s="9">
        <v>0</v>
      </c>
      <c r="P230" s="9">
        <v>0</v>
      </c>
      <c r="Q230" s="9">
        <v>0</v>
      </c>
      <c r="R230" s="9">
        <v>0</v>
      </c>
      <c r="T230" s="3" t="s">
        <v>239</v>
      </c>
      <c r="U230" s="9">
        <v>0</v>
      </c>
      <c r="V230" s="9">
        <v>0</v>
      </c>
      <c r="W230" s="9">
        <v>0</v>
      </c>
      <c r="X230" s="9">
        <v>0</v>
      </c>
    </row>
    <row r="231" spans="1:24" x14ac:dyDescent="0.25">
      <c r="A231" s="28">
        <f>COUNTIF($B$6:B231,B231)</f>
        <v>1</v>
      </c>
      <c r="B231" s="3" t="s">
        <v>240</v>
      </c>
      <c r="C231" s="9">
        <v>0.1</v>
      </c>
      <c r="D231" s="9">
        <v>0.1</v>
      </c>
      <c r="E231" s="9">
        <v>0.1</v>
      </c>
      <c r="F231" s="9">
        <v>0</v>
      </c>
      <c r="H231" s="3" t="s">
        <v>240</v>
      </c>
      <c r="I231" s="9">
        <v>0.1</v>
      </c>
      <c r="J231" s="9">
        <v>0.1</v>
      </c>
      <c r="K231" s="9">
        <v>0.1</v>
      </c>
      <c r="L231" s="9">
        <v>0.2</v>
      </c>
      <c r="N231" s="3" t="s">
        <v>240</v>
      </c>
      <c r="O231" s="9">
        <v>0.1</v>
      </c>
      <c r="P231" s="9">
        <v>0.1</v>
      </c>
      <c r="Q231" s="9">
        <v>0.1</v>
      </c>
      <c r="R231" s="9">
        <v>0.1</v>
      </c>
      <c r="T231" s="3" t="s">
        <v>240</v>
      </c>
      <c r="U231" s="9">
        <v>0.1</v>
      </c>
      <c r="V231" s="9">
        <v>0.1</v>
      </c>
      <c r="W231" s="9">
        <v>0.1</v>
      </c>
      <c r="X231" s="9">
        <v>0.2</v>
      </c>
    </row>
    <row r="232" spans="1:24" x14ac:dyDescent="0.25">
      <c r="A232" s="28">
        <f>COUNTIF($B$6:B232,B232)</f>
        <v>1</v>
      </c>
      <c r="B232" s="3" t="s">
        <v>241</v>
      </c>
      <c r="C232" s="9">
        <v>0.2</v>
      </c>
      <c r="D232" s="9">
        <v>0.2</v>
      </c>
      <c r="E232" s="9">
        <v>0.3</v>
      </c>
      <c r="F232" s="9">
        <v>0.3</v>
      </c>
      <c r="H232" s="3" t="s">
        <v>241</v>
      </c>
      <c r="I232" s="9">
        <v>0.2</v>
      </c>
      <c r="J232" s="9">
        <v>0.1</v>
      </c>
      <c r="K232" s="9">
        <v>0.3</v>
      </c>
      <c r="L232" s="9">
        <v>0.3</v>
      </c>
      <c r="N232" s="3" t="s">
        <v>241</v>
      </c>
      <c r="O232" s="9">
        <v>0.2</v>
      </c>
      <c r="P232" s="9">
        <v>0.2</v>
      </c>
      <c r="Q232" s="9">
        <v>0.3</v>
      </c>
      <c r="R232" s="9">
        <v>0.3</v>
      </c>
      <c r="T232" s="3" t="s">
        <v>241</v>
      </c>
      <c r="U232" s="9">
        <v>0.2</v>
      </c>
      <c r="V232" s="9">
        <v>0.2</v>
      </c>
      <c r="W232" s="9">
        <v>0.3</v>
      </c>
      <c r="X232" s="9">
        <v>0.2</v>
      </c>
    </row>
    <row r="233" spans="1:24" x14ac:dyDescent="0.25">
      <c r="A233" s="28">
        <f>COUNTIF($B$6:B233,B233)</f>
        <v>1</v>
      </c>
      <c r="B233" s="3" t="s">
        <v>242</v>
      </c>
      <c r="C233" s="9">
        <v>0.5</v>
      </c>
      <c r="D233" s="9">
        <v>0.7</v>
      </c>
      <c r="E233" s="9">
        <v>0</v>
      </c>
      <c r="F233" s="9">
        <v>0.7</v>
      </c>
      <c r="H233" s="3" t="s">
        <v>242</v>
      </c>
      <c r="I233" s="9">
        <v>0.5</v>
      </c>
      <c r="J233" s="9">
        <v>0.6</v>
      </c>
      <c r="K233" s="9">
        <v>0.2</v>
      </c>
      <c r="L233" s="9">
        <v>0.5</v>
      </c>
      <c r="N233" s="3" t="s">
        <v>242</v>
      </c>
      <c r="O233" s="9">
        <v>0.5</v>
      </c>
      <c r="P233" s="9">
        <v>0.3</v>
      </c>
      <c r="Q233" s="9">
        <v>0.7</v>
      </c>
      <c r="R233" s="9">
        <v>0.4</v>
      </c>
      <c r="T233" s="3" t="s">
        <v>242</v>
      </c>
      <c r="U233" s="9">
        <v>0.5</v>
      </c>
      <c r="V233" s="9">
        <v>0.2</v>
      </c>
      <c r="W233" s="9">
        <v>0.4</v>
      </c>
      <c r="X233" s="9">
        <v>0.9</v>
      </c>
    </row>
    <row r="234" spans="1:24" x14ac:dyDescent="0.25">
      <c r="A234" s="28">
        <f>COUNTIF($B$6:B234,B234)</f>
        <v>0</v>
      </c>
      <c r="B234" s="3"/>
      <c r="C234" s="9"/>
      <c r="D234" s="9"/>
      <c r="E234" s="9"/>
      <c r="F234" s="9"/>
      <c r="H234" s="3"/>
      <c r="I234" s="9"/>
      <c r="J234" s="9"/>
      <c r="K234" s="9"/>
      <c r="L234" s="9"/>
      <c r="N234" s="3"/>
      <c r="O234" s="9"/>
      <c r="P234" s="9"/>
      <c r="Q234" s="9"/>
      <c r="R234" s="9"/>
      <c r="T234" s="3"/>
      <c r="U234" s="9"/>
      <c r="V234" s="9"/>
      <c r="W234" s="9"/>
      <c r="X234" s="9"/>
    </row>
    <row r="235" spans="1:24" x14ac:dyDescent="0.25">
      <c r="A235" s="28">
        <f>COUNTIF($B$6:B235,B235)</f>
        <v>1</v>
      </c>
      <c r="B235" s="3" t="s">
        <v>243</v>
      </c>
      <c r="C235" s="9">
        <v>0.1</v>
      </c>
      <c r="D235" s="9">
        <v>0.1</v>
      </c>
      <c r="E235" s="9">
        <v>0</v>
      </c>
      <c r="F235" s="9">
        <v>0.1</v>
      </c>
      <c r="H235" s="3" t="s">
        <v>243</v>
      </c>
      <c r="I235" s="9">
        <v>0.1</v>
      </c>
      <c r="J235" s="9">
        <v>0</v>
      </c>
      <c r="K235" s="9">
        <v>0.1</v>
      </c>
      <c r="L235" s="9">
        <v>0.1</v>
      </c>
      <c r="N235" s="3" t="s">
        <v>243</v>
      </c>
      <c r="O235" s="9">
        <v>0.1</v>
      </c>
      <c r="P235" s="9">
        <v>0.2</v>
      </c>
      <c r="Q235" s="9">
        <v>0</v>
      </c>
      <c r="R235" s="9">
        <v>0</v>
      </c>
      <c r="T235" s="3" t="s">
        <v>243</v>
      </c>
      <c r="U235" s="9">
        <v>0.1</v>
      </c>
      <c r="V235" s="9">
        <v>0</v>
      </c>
      <c r="W235" s="9">
        <v>0.1</v>
      </c>
      <c r="X235" s="9">
        <v>0</v>
      </c>
    </row>
    <row r="236" spans="1:24" x14ac:dyDescent="0.25">
      <c r="A236" s="28">
        <f>COUNTIF($B$6:B236,B236)</f>
        <v>1</v>
      </c>
      <c r="B236" s="3" t="s">
        <v>244</v>
      </c>
      <c r="C236" s="9">
        <v>1.6</v>
      </c>
      <c r="D236" s="9">
        <v>1.8</v>
      </c>
      <c r="E236" s="9">
        <v>1.5</v>
      </c>
      <c r="F236" s="9">
        <v>1.6</v>
      </c>
      <c r="H236" s="3" t="s">
        <v>244</v>
      </c>
      <c r="I236" s="9">
        <v>1.6</v>
      </c>
      <c r="J236" s="9">
        <v>1.6</v>
      </c>
      <c r="K236" s="9">
        <v>1.8</v>
      </c>
      <c r="L236" s="9">
        <v>1.6</v>
      </c>
      <c r="N236" s="3" t="s">
        <v>244</v>
      </c>
      <c r="O236" s="9">
        <v>1.6</v>
      </c>
      <c r="P236" s="9">
        <v>1.8</v>
      </c>
      <c r="Q236" s="9">
        <v>1.5</v>
      </c>
      <c r="R236" s="9">
        <v>1.6</v>
      </c>
      <c r="T236" s="3" t="s">
        <v>244</v>
      </c>
      <c r="U236" s="9">
        <v>1.6</v>
      </c>
      <c r="V236" s="9">
        <v>1.2</v>
      </c>
      <c r="W236" s="9">
        <v>2</v>
      </c>
      <c r="X236" s="9">
        <v>1.7</v>
      </c>
    </row>
    <row r="237" spans="1:24" x14ac:dyDescent="0.25">
      <c r="A237" s="28">
        <f>COUNTIF($B$6:B237,B237)</f>
        <v>1</v>
      </c>
      <c r="B237" s="3" t="s">
        <v>245</v>
      </c>
      <c r="C237" s="9">
        <v>0.2</v>
      </c>
      <c r="D237" s="9">
        <v>0.2</v>
      </c>
      <c r="E237" s="9">
        <v>0.2</v>
      </c>
      <c r="F237" s="9">
        <v>0.2</v>
      </c>
      <c r="H237" s="3" t="s">
        <v>245</v>
      </c>
      <c r="I237" s="9">
        <v>0.2</v>
      </c>
      <c r="J237" s="9">
        <v>0.1</v>
      </c>
      <c r="K237" s="9">
        <v>0.2</v>
      </c>
      <c r="L237" s="9">
        <v>0.2</v>
      </c>
      <c r="N237" s="3" t="s">
        <v>245</v>
      </c>
      <c r="O237" s="9">
        <v>0.2</v>
      </c>
      <c r="P237" s="9">
        <v>0.1</v>
      </c>
      <c r="Q237" s="9">
        <v>0.2</v>
      </c>
      <c r="R237" s="9">
        <v>0.2</v>
      </c>
      <c r="T237" s="3" t="s">
        <v>245</v>
      </c>
      <c r="U237" s="9">
        <v>0.2</v>
      </c>
      <c r="V237" s="9">
        <v>0.1</v>
      </c>
      <c r="W237" s="9">
        <v>0.2</v>
      </c>
      <c r="X237" s="9">
        <v>0.2</v>
      </c>
    </row>
    <row r="238" spans="1:24" x14ac:dyDescent="0.25">
      <c r="A238" s="28">
        <f>COUNTIF($B$6:B238,B238)</f>
        <v>1</v>
      </c>
      <c r="B238" s="3" t="s">
        <v>246</v>
      </c>
      <c r="C238" s="9">
        <v>3.9</v>
      </c>
      <c r="D238" s="9">
        <v>4.4000000000000004</v>
      </c>
      <c r="E238" s="9">
        <v>3.2</v>
      </c>
      <c r="F238" s="9">
        <v>4</v>
      </c>
      <c r="H238" s="3" t="s">
        <v>246</v>
      </c>
      <c r="I238" s="9">
        <v>3.9</v>
      </c>
      <c r="J238" s="9">
        <v>3.3</v>
      </c>
      <c r="K238" s="9">
        <v>4</v>
      </c>
      <c r="L238" s="9">
        <v>4.3</v>
      </c>
      <c r="N238" s="3" t="s">
        <v>246</v>
      </c>
      <c r="O238" s="9">
        <v>3.9</v>
      </c>
      <c r="P238" s="9">
        <v>4.3</v>
      </c>
      <c r="Q238" s="9">
        <v>3.9</v>
      </c>
      <c r="R238" s="9">
        <v>3.3</v>
      </c>
      <c r="T238" s="3" t="s">
        <v>246</v>
      </c>
      <c r="U238" s="9">
        <v>3.9</v>
      </c>
      <c r="V238" s="9">
        <v>3.1</v>
      </c>
      <c r="W238" s="9">
        <v>4.4000000000000004</v>
      </c>
      <c r="X238" s="9">
        <v>4.0999999999999996</v>
      </c>
    </row>
    <row r="239" spans="1:24" x14ac:dyDescent="0.25">
      <c r="A239" s="28">
        <f>COUNTIF($B$6:B239,B239)</f>
        <v>1</v>
      </c>
      <c r="B239" s="3" t="s">
        <v>247</v>
      </c>
      <c r="C239" s="9">
        <v>0.6</v>
      </c>
      <c r="D239" s="9">
        <v>0.7</v>
      </c>
      <c r="E239" s="9">
        <v>0.6</v>
      </c>
      <c r="F239" s="9">
        <v>0.4</v>
      </c>
      <c r="H239" s="3" t="s">
        <v>247</v>
      </c>
      <c r="I239" s="9">
        <v>0.6</v>
      </c>
      <c r="J239" s="9">
        <v>0.6</v>
      </c>
      <c r="K239" s="9">
        <v>0.6</v>
      </c>
      <c r="L239" s="9">
        <v>0.5</v>
      </c>
      <c r="N239" s="3" t="s">
        <v>247</v>
      </c>
      <c r="O239" s="9">
        <v>0.6</v>
      </c>
      <c r="P239" s="9">
        <v>1</v>
      </c>
      <c r="Q239" s="9">
        <v>0.5</v>
      </c>
      <c r="R239" s="9">
        <v>0.2</v>
      </c>
      <c r="T239" s="3" t="s">
        <v>247</v>
      </c>
      <c r="U239" s="9">
        <v>0.6</v>
      </c>
      <c r="V239" s="9">
        <v>0.2</v>
      </c>
      <c r="W239" s="9">
        <v>1.1000000000000001</v>
      </c>
      <c r="X239" s="9">
        <v>0.4</v>
      </c>
    </row>
    <row r="240" spans="1:24" x14ac:dyDescent="0.25">
      <c r="A240" s="28">
        <f>COUNTIF($B$6:B240,B240)</f>
        <v>1</v>
      </c>
      <c r="B240" s="3" t="s">
        <v>248</v>
      </c>
      <c r="C240" s="9">
        <v>0.2</v>
      </c>
      <c r="D240" s="9">
        <v>0.4</v>
      </c>
      <c r="E240" s="9">
        <v>0</v>
      </c>
      <c r="F240" s="9">
        <v>0.2</v>
      </c>
      <c r="H240" s="3" t="s">
        <v>248</v>
      </c>
      <c r="I240" s="9">
        <v>0.2</v>
      </c>
      <c r="J240" s="9">
        <v>0.5</v>
      </c>
      <c r="K240" s="9">
        <v>0</v>
      </c>
      <c r="L240" s="9">
        <v>0.1</v>
      </c>
      <c r="N240" s="3" t="s">
        <v>248</v>
      </c>
      <c r="O240" s="9">
        <v>0.2</v>
      </c>
      <c r="P240" s="9">
        <v>0.4</v>
      </c>
      <c r="Q240" s="9">
        <v>0.1</v>
      </c>
      <c r="R240" s="9">
        <v>0.1</v>
      </c>
      <c r="T240" s="3" t="s">
        <v>248</v>
      </c>
      <c r="U240" s="9">
        <v>0.2</v>
      </c>
      <c r="V240" s="9">
        <v>0</v>
      </c>
      <c r="W240" s="9">
        <v>0.3</v>
      </c>
      <c r="X240" s="9">
        <v>0.3</v>
      </c>
    </row>
    <row r="241" spans="1:24" x14ac:dyDescent="0.25">
      <c r="A241" s="28">
        <f>COUNTIF($B$6:B241,B241)</f>
        <v>1</v>
      </c>
      <c r="B241" s="3" t="s">
        <v>249</v>
      </c>
      <c r="C241" s="9">
        <v>0.1</v>
      </c>
      <c r="D241" s="9">
        <v>0.2</v>
      </c>
      <c r="E241" s="9">
        <v>0.1</v>
      </c>
      <c r="F241" s="9">
        <v>0.1</v>
      </c>
      <c r="H241" s="3" t="s">
        <v>249</v>
      </c>
      <c r="I241" s="9">
        <v>0.1</v>
      </c>
      <c r="J241" s="9">
        <v>0.1</v>
      </c>
      <c r="K241" s="9">
        <v>0.1</v>
      </c>
      <c r="L241" s="9">
        <v>0.1</v>
      </c>
      <c r="N241" s="3" t="s">
        <v>249</v>
      </c>
      <c r="O241" s="9">
        <v>0.1</v>
      </c>
      <c r="P241" s="9">
        <v>0.2</v>
      </c>
      <c r="Q241" s="9">
        <v>0.1</v>
      </c>
      <c r="R241" s="9">
        <v>0</v>
      </c>
      <c r="T241" s="3" t="s">
        <v>249</v>
      </c>
      <c r="U241" s="9">
        <v>0.1</v>
      </c>
      <c r="V241" s="9">
        <v>0.1</v>
      </c>
      <c r="W241" s="9">
        <v>0.1</v>
      </c>
      <c r="X241" s="9">
        <v>0.1</v>
      </c>
    </row>
    <row r="242" spans="1:24" x14ac:dyDescent="0.25">
      <c r="A242" s="28">
        <f>COUNTIF($B$6:B242,B242)</f>
        <v>1</v>
      </c>
      <c r="B242" s="3" t="s">
        <v>250</v>
      </c>
      <c r="C242" s="9">
        <v>0</v>
      </c>
      <c r="D242" s="9">
        <v>0</v>
      </c>
      <c r="E242" s="9">
        <v>0</v>
      </c>
      <c r="F242" s="9">
        <v>0</v>
      </c>
      <c r="H242" s="3" t="s">
        <v>250</v>
      </c>
      <c r="I242" s="9">
        <v>0</v>
      </c>
      <c r="J242" s="9">
        <v>0</v>
      </c>
      <c r="K242" s="9">
        <v>0</v>
      </c>
      <c r="L242" s="9">
        <v>0</v>
      </c>
      <c r="N242" s="3" t="s">
        <v>250</v>
      </c>
      <c r="O242" s="9">
        <v>0</v>
      </c>
      <c r="P242" s="9">
        <v>0</v>
      </c>
      <c r="Q242" s="9">
        <v>0</v>
      </c>
      <c r="R242" s="9">
        <v>0</v>
      </c>
      <c r="T242" s="3" t="s">
        <v>250</v>
      </c>
      <c r="U242" s="9">
        <v>0</v>
      </c>
      <c r="V242" s="9">
        <v>0</v>
      </c>
      <c r="W242" s="9">
        <v>0</v>
      </c>
      <c r="X242" s="9">
        <v>0</v>
      </c>
    </row>
    <row r="243" spans="1:24" x14ac:dyDescent="0.25">
      <c r="A243" s="28">
        <f>COUNTIF($B$6:B243,B243)</f>
        <v>1</v>
      </c>
      <c r="B243" s="5" t="s">
        <v>251</v>
      </c>
      <c r="C243" s="14">
        <v>174.1</v>
      </c>
      <c r="D243" s="14">
        <v>214.8</v>
      </c>
      <c r="E243" s="14">
        <v>139.9</v>
      </c>
      <c r="F243" s="14">
        <v>167.5</v>
      </c>
      <c r="H243" s="5" t="s">
        <v>251</v>
      </c>
      <c r="I243" s="14">
        <v>174.1</v>
      </c>
      <c r="J243" s="14">
        <v>178.1</v>
      </c>
      <c r="K243" s="14">
        <v>183.9</v>
      </c>
      <c r="L243" s="14">
        <v>160.1</v>
      </c>
      <c r="N243" s="5" t="s">
        <v>251</v>
      </c>
      <c r="O243" s="14">
        <v>174.1</v>
      </c>
      <c r="P243" s="14">
        <v>217.1</v>
      </c>
      <c r="Q243" s="14">
        <v>184</v>
      </c>
      <c r="R243" s="14">
        <v>121</v>
      </c>
      <c r="T243" s="5" t="s">
        <v>251</v>
      </c>
      <c r="U243" s="14">
        <v>174.1</v>
      </c>
      <c r="V243" s="14">
        <v>146.4</v>
      </c>
      <c r="W243" s="14">
        <v>195.4</v>
      </c>
      <c r="X243" s="14">
        <v>180.4</v>
      </c>
    </row>
    <row r="244" spans="1:24" x14ac:dyDescent="0.25">
      <c r="A244" s="28">
        <f>COUNTIF($B$6:B244,B244)</f>
        <v>1</v>
      </c>
      <c r="B244" s="3" t="s">
        <v>252</v>
      </c>
      <c r="C244" s="9">
        <v>2.6</v>
      </c>
      <c r="D244" s="9">
        <v>3</v>
      </c>
      <c r="E244" s="9">
        <v>2.2999999999999998</v>
      </c>
      <c r="F244" s="9">
        <v>2.4</v>
      </c>
      <c r="H244" s="3" t="s">
        <v>252</v>
      </c>
      <c r="I244" s="9">
        <v>2.6</v>
      </c>
      <c r="J244" s="9">
        <v>2.9</v>
      </c>
      <c r="K244" s="9">
        <v>2.6</v>
      </c>
      <c r="L244" s="9">
        <v>2.2999999999999998</v>
      </c>
      <c r="N244" s="3" t="s">
        <v>252</v>
      </c>
      <c r="O244" s="9">
        <v>2.6</v>
      </c>
      <c r="P244" s="9">
        <v>3.2</v>
      </c>
      <c r="Q244" s="9">
        <v>2.7</v>
      </c>
      <c r="R244" s="9">
        <v>1.9</v>
      </c>
      <c r="T244" s="3" t="s">
        <v>252</v>
      </c>
      <c r="U244" s="9">
        <v>2.6</v>
      </c>
      <c r="V244" s="9">
        <v>2.1</v>
      </c>
      <c r="W244" s="9">
        <v>2.7</v>
      </c>
      <c r="X244" s="9">
        <v>3</v>
      </c>
    </row>
    <row r="245" spans="1:24" x14ac:dyDescent="0.25">
      <c r="A245" s="28">
        <f>COUNTIF($B$6:B245,B245)</f>
        <v>1</v>
      </c>
      <c r="B245" s="3" t="s">
        <v>253</v>
      </c>
      <c r="C245" s="9">
        <v>0.5</v>
      </c>
      <c r="D245" s="9">
        <v>0.6</v>
      </c>
      <c r="E245" s="9">
        <v>0.5</v>
      </c>
      <c r="F245" s="9">
        <v>0.5</v>
      </c>
      <c r="H245" s="3" t="s">
        <v>253</v>
      </c>
      <c r="I245" s="9">
        <v>0.5</v>
      </c>
      <c r="J245" s="9">
        <v>0.6</v>
      </c>
      <c r="K245" s="9">
        <v>0.6</v>
      </c>
      <c r="L245" s="9">
        <v>0.4</v>
      </c>
      <c r="N245" s="3" t="s">
        <v>253</v>
      </c>
      <c r="O245" s="9">
        <v>0.5</v>
      </c>
      <c r="P245" s="9">
        <v>0.6</v>
      </c>
      <c r="Q245" s="9">
        <v>0.6</v>
      </c>
      <c r="R245" s="9">
        <v>0.4</v>
      </c>
      <c r="T245" s="3" t="s">
        <v>253</v>
      </c>
      <c r="U245" s="9">
        <v>0.5</v>
      </c>
      <c r="V245" s="9">
        <v>0.5</v>
      </c>
      <c r="W245" s="9">
        <v>0.5</v>
      </c>
      <c r="X245" s="9">
        <v>0.5</v>
      </c>
    </row>
    <row r="246" spans="1:24" x14ac:dyDescent="0.25">
      <c r="A246" s="28">
        <f>COUNTIF($B$6:B246,B246)</f>
        <v>1</v>
      </c>
      <c r="B246" s="3" t="s">
        <v>254</v>
      </c>
      <c r="C246" s="9">
        <v>0.2</v>
      </c>
      <c r="D246" s="9">
        <v>0.3</v>
      </c>
      <c r="E246" s="9">
        <v>0.1</v>
      </c>
      <c r="F246" s="9">
        <v>0.1</v>
      </c>
      <c r="H246" s="3" t="s">
        <v>254</v>
      </c>
      <c r="I246" s="9">
        <v>0.2</v>
      </c>
      <c r="J246" s="9">
        <v>0.2</v>
      </c>
      <c r="K246" s="9">
        <v>0.1</v>
      </c>
      <c r="L246" s="9">
        <v>0.3</v>
      </c>
      <c r="N246" s="3" t="s">
        <v>254</v>
      </c>
      <c r="O246" s="9">
        <v>0.2</v>
      </c>
      <c r="P246" s="9">
        <v>0.3</v>
      </c>
      <c r="Q246" s="9">
        <v>0.1</v>
      </c>
      <c r="R246" s="9">
        <v>0.1</v>
      </c>
      <c r="T246" s="3" t="s">
        <v>254</v>
      </c>
      <c r="U246" s="9">
        <v>0.2</v>
      </c>
      <c r="V246" s="9">
        <v>0.3</v>
      </c>
      <c r="W246" s="9">
        <v>0.2</v>
      </c>
      <c r="X246" s="9">
        <v>0.1</v>
      </c>
    </row>
    <row r="247" spans="1:24" x14ac:dyDescent="0.25">
      <c r="A247" s="28">
        <f>COUNTIF($B$6:B247,B247)</f>
        <v>0</v>
      </c>
      <c r="B247" s="3"/>
      <c r="C247" s="9"/>
      <c r="D247" s="9"/>
      <c r="E247" s="9"/>
      <c r="F247" s="9"/>
      <c r="H247" s="3"/>
      <c r="I247" s="9"/>
      <c r="J247" s="9"/>
      <c r="K247" s="9"/>
      <c r="L247" s="9"/>
      <c r="N247" s="3"/>
      <c r="O247" s="9"/>
      <c r="P247" s="9"/>
      <c r="Q247" s="9"/>
      <c r="R247" s="9"/>
      <c r="T247" s="3"/>
      <c r="U247" s="9"/>
      <c r="V247" s="9"/>
      <c r="W247" s="9"/>
      <c r="X247" s="9"/>
    </row>
    <row r="248" spans="1:24" x14ac:dyDescent="0.25">
      <c r="A248" s="28">
        <f>COUNTIF($B$6:B248,B248)</f>
        <v>1</v>
      </c>
      <c r="B248" s="3" t="s">
        <v>255</v>
      </c>
      <c r="C248" s="9">
        <v>118.9</v>
      </c>
      <c r="D248" s="9">
        <v>148.1</v>
      </c>
      <c r="E248" s="9">
        <v>95.5</v>
      </c>
      <c r="F248" s="9">
        <v>113</v>
      </c>
      <c r="H248" s="3" t="s">
        <v>255</v>
      </c>
      <c r="I248" s="9">
        <v>118.9</v>
      </c>
      <c r="J248" s="9">
        <v>113.3</v>
      </c>
      <c r="K248" s="9">
        <v>130</v>
      </c>
      <c r="L248" s="9">
        <v>113.4</v>
      </c>
      <c r="N248" s="3" t="s">
        <v>255</v>
      </c>
      <c r="O248" s="9">
        <v>118.9</v>
      </c>
      <c r="P248" s="9">
        <v>141.1</v>
      </c>
      <c r="Q248" s="9">
        <v>125.4</v>
      </c>
      <c r="R248" s="9">
        <v>90.2</v>
      </c>
      <c r="T248" s="3" t="s">
        <v>255</v>
      </c>
      <c r="U248" s="9">
        <v>118.9</v>
      </c>
      <c r="V248" s="9">
        <v>108.6</v>
      </c>
      <c r="W248" s="9">
        <v>132.9</v>
      </c>
      <c r="X248" s="9">
        <v>115.2</v>
      </c>
    </row>
    <row r="249" spans="1:24" x14ac:dyDescent="0.25">
      <c r="A249" s="28">
        <f>COUNTIF($B$6:B249,B249)</f>
        <v>1</v>
      </c>
      <c r="B249" s="3" t="s">
        <v>256</v>
      </c>
      <c r="C249" s="9">
        <v>9.8000000000000007</v>
      </c>
      <c r="D249" s="9">
        <v>11.4</v>
      </c>
      <c r="E249" s="9">
        <v>7.2</v>
      </c>
      <c r="F249" s="9">
        <v>10.8</v>
      </c>
      <c r="H249" s="3" t="s">
        <v>256</v>
      </c>
      <c r="I249" s="9">
        <v>9.8000000000000007</v>
      </c>
      <c r="J249" s="9">
        <v>10.5</v>
      </c>
      <c r="K249" s="9">
        <v>10.199999999999999</v>
      </c>
      <c r="L249" s="9">
        <v>8.6999999999999993</v>
      </c>
      <c r="N249" s="3" t="s">
        <v>256</v>
      </c>
      <c r="O249" s="9">
        <v>9.8000000000000007</v>
      </c>
      <c r="P249" s="9">
        <v>9.5</v>
      </c>
      <c r="Q249" s="9">
        <v>9.4</v>
      </c>
      <c r="R249" s="9">
        <v>10.5</v>
      </c>
      <c r="T249" s="3" t="s">
        <v>256</v>
      </c>
      <c r="U249" s="9">
        <v>9.8000000000000007</v>
      </c>
      <c r="V249" s="9">
        <v>6.2</v>
      </c>
      <c r="W249" s="9">
        <v>10</v>
      </c>
      <c r="X249" s="9">
        <v>13.3</v>
      </c>
    </row>
    <row r="250" spans="1:24" x14ac:dyDescent="0.25">
      <c r="A250" s="28">
        <f>COUNTIF($B$6:B250,B250)</f>
        <v>1</v>
      </c>
      <c r="B250" s="3" t="s">
        <v>257</v>
      </c>
      <c r="C250" s="9">
        <v>5.4</v>
      </c>
      <c r="D250" s="9">
        <v>6.5</v>
      </c>
      <c r="E250" s="9">
        <v>4.7</v>
      </c>
      <c r="F250" s="9">
        <v>5</v>
      </c>
      <c r="H250" s="3" t="s">
        <v>257</v>
      </c>
      <c r="I250" s="9">
        <v>5.4</v>
      </c>
      <c r="J250" s="9">
        <v>4.4000000000000004</v>
      </c>
      <c r="K250" s="9">
        <v>6.3</v>
      </c>
      <c r="L250" s="9">
        <v>5.5</v>
      </c>
      <c r="N250" s="3" t="s">
        <v>257</v>
      </c>
      <c r="O250" s="9">
        <v>5.4</v>
      </c>
      <c r="P250" s="9">
        <v>5.8</v>
      </c>
      <c r="Q250" s="9">
        <v>5.7</v>
      </c>
      <c r="R250" s="9">
        <v>4.7</v>
      </c>
      <c r="T250" s="3" t="s">
        <v>257</v>
      </c>
      <c r="U250" s="9">
        <v>5.4</v>
      </c>
      <c r="V250" s="9">
        <v>6</v>
      </c>
      <c r="W250" s="9">
        <v>5.5</v>
      </c>
      <c r="X250" s="9">
        <v>4.5999999999999996</v>
      </c>
    </row>
    <row r="251" spans="1:24" x14ac:dyDescent="0.25">
      <c r="A251" s="28">
        <f>COUNTIF($B$6:B251,B251)</f>
        <v>1</v>
      </c>
      <c r="B251" s="3" t="s">
        <v>258</v>
      </c>
      <c r="C251" s="9">
        <v>58.5</v>
      </c>
      <c r="D251" s="9">
        <v>70.599999999999994</v>
      </c>
      <c r="E251" s="9">
        <v>47.3</v>
      </c>
      <c r="F251" s="9">
        <v>57.8</v>
      </c>
      <c r="H251" s="3" t="s">
        <v>258</v>
      </c>
      <c r="I251" s="9">
        <v>58.5</v>
      </c>
      <c r="J251" s="9">
        <v>68.5</v>
      </c>
      <c r="K251" s="9">
        <v>57.4</v>
      </c>
      <c r="L251" s="9">
        <v>49.7</v>
      </c>
      <c r="N251" s="3" t="s">
        <v>258</v>
      </c>
      <c r="O251" s="9">
        <v>58.5</v>
      </c>
      <c r="P251" s="9">
        <v>80.099999999999994</v>
      </c>
      <c r="Q251" s="9">
        <v>62.2</v>
      </c>
      <c r="R251" s="9">
        <v>33.299999999999997</v>
      </c>
      <c r="T251" s="3" t="s">
        <v>258</v>
      </c>
      <c r="U251" s="9">
        <v>58.5</v>
      </c>
      <c r="V251" s="9">
        <v>40.700000000000003</v>
      </c>
      <c r="W251" s="9">
        <v>65.900000000000006</v>
      </c>
      <c r="X251" s="9">
        <v>69.099999999999994</v>
      </c>
    </row>
    <row r="252" spans="1:24" x14ac:dyDescent="0.25">
      <c r="A252" s="28">
        <f>COUNTIF($B$6:B252,B252)</f>
        <v>1</v>
      </c>
      <c r="B252" s="3" t="s">
        <v>259</v>
      </c>
      <c r="C252" s="9">
        <v>0.2</v>
      </c>
      <c r="D252" s="9">
        <v>0.3</v>
      </c>
      <c r="E252" s="9">
        <v>0.3</v>
      </c>
      <c r="F252" s="9">
        <v>0.1</v>
      </c>
      <c r="H252" s="3" t="s">
        <v>259</v>
      </c>
      <c r="I252" s="9">
        <v>0.2</v>
      </c>
      <c r="J252" s="9">
        <v>0.4</v>
      </c>
      <c r="K252" s="9">
        <v>0.2</v>
      </c>
      <c r="L252" s="9">
        <v>0.1</v>
      </c>
      <c r="N252" s="3" t="s">
        <v>259</v>
      </c>
      <c r="O252" s="9">
        <v>0.2</v>
      </c>
      <c r="P252" s="9">
        <v>0.4</v>
      </c>
      <c r="Q252" s="9">
        <v>0.2</v>
      </c>
      <c r="R252" s="9">
        <v>0.1</v>
      </c>
      <c r="T252" s="3" t="s">
        <v>259</v>
      </c>
      <c r="U252" s="9">
        <v>0.2</v>
      </c>
      <c r="V252" s="9">
        <v>0.1</v>
      </c>
      <c r="W252" s="9">
        <v>0.2</v>
      </c>
      <c r="X252" s="9">
        <v>0.4</v>
      </c>
    </row>
    <row r="253" spans="1:24" x14ac:dyDescent="0.25">
      <c r="A253" s="28">
        <f>COUNTIF($B$6:B253,B253)</f>
        <v>1</v>
      </c>
      <c r="B253" s="5" t="s">
        <v>260</v>
      </c>
      <c r="C253" s="9"/>
      <c r="D253" s="9"/>
      <c r="E253" s="9"/>
      <c r="F253" s="9"/>
      <c r="H253" s="5" t="s">
        <v>260</v>
      </c>
      <c r="I253" s="9"/>
      <c r="J253" s="9"/>
      <c r="K253" s="9"/>
      <c r="L253" s="9"/>
      <c r="N253" s="5" t="s">
        <v>260</v>
      </c>
      <c r="O253" s="9"/>
      <c r="P253" s="9"/>
      <c r="Q253" s="9"/>
      <c r="R253" s="9"/>
      <c r="T253" s="5" t="s">
        <v>260</v>
      </c>
      <c r="U253" s="9"/>
      <c r="V253" s="9"/>
      <c r="W253" s="9"/>
      <c r="X253" s="9"/>
    </row>
    <row r="254" spans="1:24" x14ac:dyDescent="0.25">
      <c r="A254" s="28">
        <f>COUNTIF($B$6:B254,B254)</f>
        <v>0</v>
      </c>
      <c r="B254" s="3"/>
      <c r="C254" s="9"/>
      <c r="D254" s="9"/>
      <c r="E254" s="9"/>
      <c r="F254" s="9"/>
      <c r="H254" s="3"/>
      <c r="I254" s="9"/>
      <c r="J254" s="9"/>
      <c r="K254" s="9"/>
      <c r="L254" s="9"/>
      <c r="N254" s="3"/>
      <c r="O254" s="9"/>
      <c r="P254" s="9"/>
      <c r="Q254" s="9"/>
      <c r="R254" s="9"/>
      <c r="T254" s="3"/>
      <c r="U254" s="9"/>
      <c r="V254" s="9"/>
      <c r="W254" s="9"/>
      <c r="X254" s="9"/>
    </row>
    <row r="255" spans="1:24" x14ac:dyDescent="0.25">
      <c r="A255" s="28">
        <f>COUNTIF($B$6:B255,B255)</f>
        <v>1</v>
      </c>
      <c r="B255" s="3" t="s">
        <v>261</v>
      </c>
      <c r="C255" s="9">
        <v>10.3</v>
      </c>
      <c r="D255" s="9">
        <v>15</v>
      </c>
      <c r="E255" s="9">
        <v>7.6</v>
      </c>
      <c r="F255" s="9">
        <v>8.4</v>
      </c>
      <c r="H255" s="3" t="s">
        <v>261</v>
      </c>
      <c r="I255" s="9">
        <v>10.3</v>
      </c>
      <c r="J255" s="9">
        <v>10.9</v>
      </c>
      <c r="K255" s="9">
        <v>11</v>
      </c>
      <c r="L255" s="9">
        <v>9.1</v>
      </c>
      <c r="N255" s="3" t="s">
        <v>261</v>
      </c>
      <c r="O255" s="9">
        <v>10.3</v>
      </c>
      <c r="P255" s="9">
        <v>16.600000000000001</v>
      </c>
      <c r="Q255" s="9">
        <v>9.6</v>
      </c>
      <c r="R255" s="9">
        <v>4.8</v>
      </c>
      <c r="T255" s="3" t="s">
        <v>261</v>
      </c>
      <c r="U255" s="9">
        <v>10.3</v>
      </c>
      <c r="V255" s="9">
        <v>10.1</v>
      </c>
      <c r="W255" s="9">
        <v>11.7</v>
      </c>
      <c r="X255" s="9">
        <v>9.1999999999999993</v>
      </c>
    </row>
    <row r="256" spans="1:24" x14ac:dyDescent="0.25">
      <c r="A256" s="28">
        <f>COUNTIF($B$6:B256,B256)</f>
        <v>1</v>
      </c>
      <c r="B256" s="3" t="s">
        <v>262</v>
      </c>
      <c r="C256" s="9">
        <v>82.8</v>
      </c>
      <c r="D256" s="9">
        <v>108.1</v>
      </c>
      <c r="E256" s="9">
        <v>68.3</v>
      </c>
      <c r="F256" s="9">
        <v>72</v>
      </c>
      <c r="H256" s="3" t="s">
        <v>262</v>
      </c>
      <c r="I256" s="9">
        <v>82.8</v>
      </c>
      <c r="J256" s="9">
        <v>89.4</v>
      </c>
      <c r="K256" s="9">
        <v>88.5</v>
      </c>
      <c r="L256" s="9">
        <v>70.5</v>
      </c>
      <c r="N256" s="3" t="s">
        <v>262</v>
      </c>
      <c r="O256" s="9">
        <v>82.8</v>
      </c>
      <c r="P256" s="9">
        <v>119.9</v>
      </c>
      <c r="Q256" s="9">
        <v>80.900000000000006</v>
      </c>
      <c r="R256" s="9">
        <v>47.6</v>
      </c>
      <c r="T256" s="3" t="s">
        <v>262</v>
      </c>
      <c r="U256" s="9">
        <v>82.8</v>
      </c>
      <c r="V256" s="9">
        <v>79.2</v>
      </c>
      <c r="W256" s="9">
        <v>87.2</v>
      </c>
      <c r="X256" s="9">
        <v>82.1</v>
      </c>
    </row>
    <row r="257" spans="1:24" x14ac:dyDescent="0.25">
      <c r="A257" s="28">
        <f>COUNTIF($B$6:B257,B257)</f>
        <v>1</v>
      </c>
      <c r="B257" s="3" t="s">
        <v>263</v>
      </c>
      <c r="C257" s="9">
        <v>48.9</v>
      </c>
      <c r="D257" s="9">
        <v>53.6</v>
      </c>
      <c r="E257" s="9">
        <v>38.700000000000003</v>
      </c>
      <c r="F257" s="9">
        <v>54.5</v>
      </c>
      <c r="H257" s="3" t="s">
        <v>263</v>
      </c>
      <c r="I257" s="9">
        <v>48.9</v>
      </c>
      <c r="J257" s="9">
        <v>42.2</v>
      </c>
      <c r="K257" s="9">
        <v>52.1</v>
      </c>
      <c r="L257" s="9">
        <v>52.5</v>
      </c>
      <c r="N257" s="3" t="s">
        <v>263</v>
      </c>
      <c r="O257" s="9">
        <v>48.9</v>
      </c>
      <c r="P257" s="9">
        <v>49.9</v>
      </c>
      <c r="Q257" s="9">
        <v>56.4</v>
      </c>
      <c r="R257" s="9">
        <v>40.5</v>
      </c>
      <c r="T257" s="3" t="s">
        <v>263</v>
      </c>
      <c r="U257" s="9">
        <v>48.9</v>
      </c>
      <c r="V257" s="9">
        <v>33.1</v>
      </c>
      <c r="W257" s="9">
        <v>56</v>
      </c>
      <c r="X257" s="9">
        <v>57.7</v>
      </c>
    </row>
    <row r="258" spans="1:24" x14ac:dyDescent="0.25">
      <c r="A258" s="28">
        <f>COUNTIF($B$6:B258,B258)</f>
        <v>1</v>
      </c>
      <c r="B258" s="3" t="s">
        <v>264</v>
      </c>
      <c r="C258" s="9">
        <v>34</v>
      </c>
      <c r="D258" s="9">
        <v>38.1</v>
      </c>
      <c r="E258" s="9">
        <v>28.3</v>
      </c>
      <c r="F258" s="9">
        <v>35.6</v>
      </c>
      <c r="H258" s="3" t="s">
        <v>264</v>
      </c>
      <c r="I258" s="9">
        <v>34</v>
      </c>
      <c r="J258" s="9">
        <v>37</v>
      </c>
      <c r="K258" s="9">
        <v>34.4</v>
      </c>
      <c r="L258" s="9">
        <v>30.7</v>
      </c>
      <c r="N258" s="3" t="s">
        <v>264</v>
      </c>
      <c r="O258" s="9">
        <v>34</v>
      </c>
      <c r="P258" s="9">
        <v>31.6</v>
      </c>
      <c r="Q258" s="9">
        <v>39.6</v>
      </c>
      <c r="R258" s="9">
        <v>30.8</v>
      </c>
      <c r="T258" s="3" t="s">
        <v>264</v>
      </c>
      <c r="U258" s="9">
        <v>34</v>
      </c>
      <c r="V258" s="9">
        <v>25.9</v>
      </c>
      <c r="W258" s="9">
        <v>41</v>
      </c>
      <c r="X258" s="9">
        <v>35.1</v>
      </c>
    </row>
    <row r="259" spans="1:24" x14ac:dyDescent="0.25">
      <c r="A259" s="28">
        <f>COUNTIF($B$6:B259,B259)</f>
        <v>1</v>
      </c>
      <c r="B259" s="3" t="s">
        <v>265</v>
      </c>
      <c r="C259" s="9">
        <v>1.6</v>
      </c>
      <c r="D259" s="9">
        <v>1.7</v>
      </c>
      <c r="E259" s="9">
        <v>1.4</v>
      </c>
      <c r="F259" s="9">
        <v>1.7</v>
      </c>
      <c r="H259" s="3" t="s">
        <v>265</v>
      </c>
      <c r="I259" s="9">
        <v>1.6</v>
      </c>
      <c r="J259" s="9">
        <v>1.6</v>
      </c>
      <c r="K259" s="9">
        <v>1.7</v>
      </c>
      <c r="L259" s="9">
        <v>1.6</v>
      </c>
      <c r="N259" s="3" t="s">
        <v>265</v>
      </c>
      <c r="O259" s="9">
        <v>1.6</v>
      </c>
      <c r="P259" s="9">
        <v>1.6</v>
      </c>
      <c r="Q259" s="9">
        <v>1.4</v>
      </c>
      <c r="R259" s="9">
        <v>1.9</v>
      </c>
      <c r="T259" s="3" t="s">
        <v>265</v>
      </c>
      <c r="U259" s="9">
        <v>1.6</v>
      </c>
      <c r="V259" s="9">
        <v>1.1000000000000001</v>
      </c>
      <c r="W259" s="9">
        <v>2.2999999999999998</v>
      </c>
      <c r="X259" s="9">
        <v>1.4</v>
      </c>
    </row>
    <row r="260" spans="1:24" x14ac:dyDescent="0.25">
      <c r="A260" s="28">
        <f>COUNTIF($B$6:B260,B260)</f>
        <v>1</v>
      </c>
      <c r="B260" s="3" t="s">
        <v>266</v>
      </c>
      <c r="C260" s="9">
        <v>0.15</v>
      </c>
      <c r="D260" s="9">
        <v>0.15</v>
      </c>
      <c r="E260" s="9">
        <v>0.15</v>
      </c>
      <c r="F260" s="9">
        <v>0.14000000000000001</v>
      </c>
      <c r="H260" s="3" t="s">
        <v>266</v>
      </c>
      <c r="I260" s="9">
        <v>0.15</v>
      </c>
      <c r="J260" s="9">
        <v>0.13</v>
      </c>
      <c r="K260" s="9">
        <v>0.15</v>
      </c>
      <c r="L260" s="9">
        <v>0.15</v>
      </c>
      <c r="N260" s="3" t="s">
        <v>266</v>
      </c>
      <c r="O260" s="9">
        <v>0.15</v>
      </c>
      <c r="P260" s="9">
        <v>0.11</v>
      </c>
      <c r="Q260" s="9">
        <v>0.15</v>
      </c>
      <c r="R260" s="9">
        <v>0.18</v>
      </c>
      <c r="T260" s="3" t="s">
        <v>266</v>
      </c>
      <c r="U260" s="9">
        <v>0.15</v>
      </c>
      <c r="V260" s="9">
        <v>0.15</v>
      </c>
      <c r="W260" s="9">
        <v>0.17</v>
      </c>
      <c r="X260" s="9">
        <v>0.12</v>
      </c>
    </row>
    <row r="261" spans="1:24" x14ac:dyDescent="0.25">
      <c r="A261" s="28">
        <f>COUNTIF($B$6:B261,B261)</f>
        <v>1</v>
      </c>
      <c r="B261" s="3" t="s">
        <v>267</v>
      </c>
      <c r="C261" s="9">
        <v>111.63</v>
      </c>
      <c r="D261" s="9">
        <v>124.37</v>
      </c>
      <c r="E261" s="9">
        <v>101.88</v>
      </c>
      <c r="F261" s="9">
        <v>108.13</v>
      </c>
      <c r="H261" s="3" t="s">
        <v>267</v>
      </c>
      <c r="I261" s="9">
        <v>111.63</v>
      </c>
      <c r="J261" s="9">
        <v>124.25</v>
      </c>
      <c r="K261" s="9">
        <v>118.14</v>
      </c>
      <c r="L261" s="9">
        <v>94.14</v>
      </c>
      <c r="N261" s="3" t="s">
        <v>267</v>
      </c>
      <c r="O261" s="9">
        <v>111.63</v>
      </c>
      <c r="P261" s="9">
        <v>133.57</v>
      </c>
      <c r="Q261" s="9">
        <v>131.01</v>
      </c>
      <c r="R261" s="9">
        <v>82.87</v>
      </c>
      <c r="T261" s="3" t="s">
        <v>267</v>
      </c>
      <c r="U261" s="9">
        <v>111.63</v>
      </c>
      <c r="V261" s="9">
        <v>97.1</v>
      </c>
      <c r="W261" s="9">
        <v>112.54</v>
      </c>
      <c r="X261" s="9">
        <v>127.88</v>
      </c>
    </row>
    <row r="262" spans="1:24" x14ac:dyDescent="0.25">
      <c r="A262" s="28">
        <f>COUNTIF($B$6:B262,B262)</f>
        <v>1</v>
      </c>
      <c r="B262" s="3" t="s">
        <v>268</v>
      </c>
      <c r="C262" s="9">
        <v>265</v>
      </c>
      <c r="D262" s="9">
        <v>0</v>
      </c>
      <c r="E262" s="9">
        <v>495</v>
      </c>
      <c r="F262" s="9">
        <v>299</v>
      </c>
      <c r="H262" s="3" t="s">
        <v>268</v>
      </c>
      <c r="I262" s="9">
        <v>265</v>
      </c>
      <c r="J262" s="9">
        <v>193</v>
      </c>
      <c r="K262" s="9">
        <v>226</v>
      </c>
      <c r="L262" s="9">
        <v>376</v>
      </c>
      <c r="N262" s="3" t="s">
        <v>268</v>
      </c>
      <c r="O262" s="9">
        <v>265</v>
      </c>
      <c r="P262" s="9">
        <v>239</v>
      </c>
      <c r="Q262" s="9">
        <v>419</v>
      </c>
      <c r="R262" s="9">
        <v>136</v>
      </c>
      <c r="T262" s="3" t="s">
        <v>268</v>
      </c>
      <c r="U262" s="9">
        <v>265</v>
      </c>
      <c r="V262" s="9">
        <v>128</v>
      </c>
      <c r="W262" s="9">
        <v>249</v>
      </c>
      <c r="X262" s="9">
        <v>418</v>
      </c>
    </row>
    <row r="263" spans="1:24" x14ac:dyDescent="0.25">
      <c r="A263" s="28">
        <f>COUNTIF($B$6:B263,B263)</f>
        <v>1</v>
      </c>
      <c r="B263" s="3" t="s">
        <v>269</v>
      </c>
      <c r="C263" s="9">
        <v>4</v>
      </c>
      <c r="D263" s="9">
        <v>3</v>
      </c>
      <c r="E263" s="9">
        <v>0</v>
      </c>
      <c r="F263" s="9">
        <v>10</v>
      </c>
      <c r="H263" s="3" t="s">
        <v>269</v>
      </c>
      <c r="I263" s="9">
        <v>4</v>
      </c>
      <c r="J263" s="9">
        <v>3</v>
      </c>
      <c r="K263" s="9">
        <v>2</v>
      </c>
      <c r="L263" s="9">
        <v>8</v>
      </c>
      <c r="N263" s="3" t="s">
        <v>269</v>
      </c>
      <c r="O263" s="9">
        <v>4</v>
      </c>
      <c r="P263" s="9">
        <v>3</v>
      </c>
      <c r="Q263" s="9">
        <v>0</v>
      </c>
      <c r="R263" s="9">
        <v>10</v>
      </c>
      <c r="T263" s="3" t="s">
        <v>269</v>
      </c>
      <c r="U263" s="9">
        <v>4</v>
      </c>
      <c r="V263" s="9">
        <v>5</v>
      </c>
      <c r="W263" s="9">
        <v>3</v>
      </c>
      <c r="X263" s="9">
        <v>5</v>
      </c>
    </row>
    <row r="264" spans="1:24" x14ac:dyDescent="0.25">
      <c r="A264" s="28">
        <f>COUNTIF($B$6:B264,B264)</f>
        <v>1</v>
      </c>
      <c r="B264" s="3" t="s">
        <v>270</v>
      </c>
      <c r="C264" s="9">
        <v>1</v>
      </c>
      <c r="D264" s="9">
        <v>0</v>
      </c>
      <c r="E264" s="9">
        <v>0</v>
      </c>
      <c r="F264" s="9">
        <v>4</v>
      </c>
      <c r="H264" s="3" t="s">
        <v>270</v>
      </c>
      <c r="I264" s="9">
        <v>1</v>
      </c>
      <c r="J264" s="9">
        <v>0</v>
      </c>
      <c r="K264" s="9">
        <v>1</v>
      </c>
      <c r="L264" s="9">
        <v>2</v>
      </c>
      <c r="N264" s="3" t="s">
        <v>270</v>
      </c>
      <c r="O264" s="9">
        <v>1</v>
      </c>
      <c r="P264" s="9">
        <v>0</v>
      </c>
      <c r="Q264" s="9">
        <v>0</v>
      </c>
      <c r="R264" s="9">
        <v>4</v>
      </c>
      <c r="T264" s="3" t="s">
        <v>270</v>
      </c>
      <c r="U264" s="9">
        <v>1</v>
      </c>
      <c r="V264" s="9">
        <v>2</v>
      </c>
      <c r="W264" s="9">
        <v>2</v>
      </c>
      <c r="X264" s="9">
        <v>0</v>
      </c>
    </row>
    <row r="265" spans="1:24" x14ac:dyDescent="0.25">
      <c r="A265" s="28">
        <f>COUNTIF($B$6:B265,B265)</f>
        <v>0</v>
      </c>
      <c r="B265" s="3"/>
      <c r="C265" s="9"/>
      <c r="D265" s="9"/>
      <c r="E265" s="9"/>
      <c r="F265" s="9"/>
      <c r="H265" s="3"/>
      <c r="I265" s="9"/>
      <c r="J265" s="9"/>
      <c r="K265" s="9"/>
      <c r="L265" s="9"/>
      <c r="N265" s="3"/>
      <c r="O265" s="9"/>
      <c r="P265" s="9"/>
      <c r="Q265" s="9"/>
      <c r="R265" s="9"/>
      <c r="T265" s="3"/>
      <c r="U265" s="9"/>
      <c r="V265" s="9"/>
      <c r="W265" s="9"/>
      <c r="X265" s="9"/>
    </row>
    <row r="266" spans="1:24" x14ac:dyDescent="0.25">
      <c r="A266" s="28">
        <f>COUNTIF($B$6:B266,B266)</f>
        <v>1</v>
      </c>
      <c r="B266" s="5" t="s">
        <v>271</v>
      </c>
      <c r="C266" s="9"/>
      <c r="D266" s="9"/>
      <c r="E266" s="9"/>
      <c r="F266" s="9"/>
      <c r="H266" s="5" t="s">
        <v>271</v>
      </c>
      <c r="I266" s="9"/>
      <c r="J266" s="9"/>
      <c r="K266" s="9"/>
      <c r="L266" s="9"/>
      <c r="N266" s="5" t="s">
        <v>271</v>
      </c>
      <c r="O266" s="9"/>
      <c r="P266" s="9"/>
      <c r="Q266" s="9"/>
      <c r="R266" s="9"/>
      <c r="T266" s="5" t="s">
        <v>271</v>
      </c>
      <c r="U266" s="9"/>
      <c r="V266" s="9"/>
      <c r="W266" s="9"/>
      <c r="X266" s="9"/>
    </row>
    <row r="267" spans="1:24" x14ac:dyDescent="0.25">
      <c r="A267" s="28">
        <f>COUNTIF($B$6:B267,B267)</f>
        <v>1</v>
      </c>
      <c r="B267" s="3" t="s">
        <v>272</v>
      </c>
      <c r="C267" s="9">
        <v>57</v>
      </c>
      <c r="D267" s="9">
        <v>58</v>
      </c>
      <c r="E267" s="9">
        <v>57</v>
      </c>
      <c r="F267" s="9">
        <v>56</v>
      </c>
      <c r="H267" s="3" t="s">
        <v>272</v>
      </c>
      <c r="I267" s="9">
        <v>57</v>
      </c>
      <c r="J267" s="9">
        <v>59</v>
      </c>
      <c r="K267" s="9">
        <v>57</v>
      </c>
      <c r="L267" s="9">
        <v>55</v>
      </c>
      <c r="N267" s="3" t="s">
        <v>272</v>
      </c>
      <c r="O267" s="9">
        <v>57</v>
      </c>
      <c r="P267" s="9">
        <v>59</v>
      </c>
      <c r="Q267" s="9">
        <v>57</v>
      </c>
      <c r="R267" s="9">
        <v>55</v>
      </c>
      <c r="T267" s="3" t="s">
        <v>272</v>
      </c>
      <c r="U267" s="9">
        <v>57</v>
      </c>
      <c r="V267" s="9">
        <v>58</v>
      </c>
      <c r="W267" s="9">
        <v>57</v>
      </c>
      <c r="X267" s="9">
        <v>56</v>
      </c>
    </row>
    <row r="268" spans="1:24" x14ac:dyDescent="0.25">
      <c r="A268" s="28">
        <f>COUNTIF($B$6:B268,B268)</f>
        <v>1</v>
      </c>
      <c r="B268" s="3" t="s">
        <v>273</v>
      </c>
      <c r="C268" s="9">
        <v>63</v>
      </c>
      <c r="D268" s="9">
        <v>65</v>
      </c>
      <c r="E268" s="9">
        <v>63</v>
      </c>
      <c r="F268" s="9">
        <v>60</v>
      </c>
      <c r="H268" s="3" t="s">
        <v>273</v>
      </c>
      <c r="I268" s="9">
        <v>63</v>
      </c>
      <c r="J268" s="9">
        <v>65</v>
      </c>
      <c r="K268" s="9">
        <v>62</v>
      </c>
      <c r="L268" s="9">
        <v>61</v>
      </c>
      <c r="N268" s="3" t="s">
        <v>273</v>
      </c>
      <c r="O268" s="9">
        <v>63</v>
      </c>
      <c r="P268" s="9">
        <v>65</v>
      </c>
      <c r="Q268" s="9">
        <v>62</v>
      </c>
      <c r="R268" s="9">
        <v>59</v>
      </c>
      <c r="T268" s="3" t="s">
        <v>273</v>
      </c>
      <c r="U268" s="9">
        <v>63</v>
      </c>
      <c r="V268" s="9">
        <v>64</v>
      </c>
      <c r="W268" s="9">
        <v>63</v>
      </c>
      <c r="X268" s="9">
        <v>62</v>
      </c>
    </row>
    <row r="269" spans="1:24" x14ac:dyDescent="0.25">
      <c r="A269" s="28">
        <f>COUNTIF($B$6:B269,B269)</f>
        <v>1</v>
      </c>
      <c r="B269" s="3" t="s">
        <v>274</v>
      </c>
      <c r="C269" s="9">
        <v>59</v>
      </c>
      <c r="D269" s="9">
        <v>59</v>
      </c>
      <c r="E269" s="9">
        <v>61</v>
      </c>
      <c r="F269" s="9">
        <v>58</v>
      </c>
      <c r="H269" s="3" t="s">
        <v>274</v>
      </c>
      <c r="I269" s="9">
        <v>59</v>
      </c>
      <c r="J269" s="9">
        <v>60</v>
      </c>
      <c r="K269" s="9">
        <v>58</v>
      </c>
      <c r="L269" s="9">
        <v>58</v>
      </c>
      <c r="N269" s="3" t="s">
        <v>274</v>
      </c>
      <c r="O269" s="9">
        <v>59</v>
      </c>
      <c r="P269" s="9">
        <v>59</v>
      </c>
      <c r="Q269" s="9">
        <v>63</v>
      </c>
      <c r="R269" s="9">
        <v>54</v>
      </c>
      <c r="T269" s="3" t="s">
        <v>274</v>
      </c>
      <c r="U269" s="9">
        <v>59</v>
      </c>
      <c r="V269" s="9">
        <v>53</v>
      </c>
      <c r="W269" s="9">
        <v>59</v>
      </c>
      <c r="X269" s="9">
        <v>59</v>
      </c>
    </row>
    <row r="270" spans="1:24" x14ac:dyDescent="0.25">
      <c r="A270" s="28">
        <f>COUNTIF($B$6:B270,B270)</f>
        <v>1</v>
      </c>
      <c r="B270" s="3" t="s">
        <v>275</v>
      </c>
      <c r="C270" s="9">
        <v>74</v>
      </c>
      <c r="D270" s="9">
        <v>77</v>
      </c>
      <c r="E270" s="9">
        <v>73</v>
      </c>
      <c r="F270" s="9">
        <v>70</v>
      </c>
      <c r="H270" s="3" t="s">
        <v>275</v>
      </c>
      <c r="I270" s="9">
        <v>74</v>
      </c>
      <c r="J270" s="9">
        <v>78</v>
      </c>
      <c r="K270" s="9">
        <v>74</v>
      </c>
      <c r="L270" s="9">
        <v>69</v>
      </c>
      <c r="N270" s="3" t="s">
        <v>275</v>
      </c>
      <c r="O270" s="9">
        <v>74</v>
      </c>
      <c r="P270" s="9">
        <v>78</v>
      </c>
      <c r="Q270" s="9">
        <v>72</v>
      </c>
      <c r="R270" s="9">
        <v>68</v>
      </c>
      <c r="T270" s="3" t="s">
        <v>275</v>
      </c>
      <c r="U270" s="9">
        <v>74</v>
      </c>
      <c r="V270" s="9">
        <v>75</v>
      </c>
      <c r="W270" s="9">
        <v>74</v>
      </c>
      <c r="X270" s="9">
        <v>72</v>
      </c>
    </row>
    <row r="271" spans="1:24" x14ac:dyDescent="0.25">
      <c r="A271" s="28">
        <f>COUNTIF($B$6:B271,B271)</f>
        <v>1</v>
      </c>
      <c r="B271" s="3" t="s">
        <v>276</v>
      </c>
      <c r="C271" s="9">
        <v>55</v>
      </c>
      <c r="D271" s="9">
        <v>58</v>
      </c>
      <c r="E271" s="9">
        <v>53</v>
      </c>
      <c r="F271" s="9">
        <v>55</v>
      </c>
      <c r="H271" s="3" t="s">
        <v>276</v>
      </c>
      <c r="I271" s="9">
        <v>55</v>
      </c>
      <c r="J271" s="9">
        <v>54</v>
      </c>
      <c r="K271" s="9">
        <v>57</v>
      </c>
      <c r="L271" s="9">
        <v>55</v>
      </c>
      <c r="N271" s="3" t="s">
        <v>276</v>
      </c>
      <c r="O271" s="9">
        <v>55</v>
      </c>
      <c r="P271" s="9">
        <v>56</v>
      </c>
      <c r="Q271" s="9">
        <v>55</v>
      </c>
      <c r="R271" s="9">
        <v>55</v>
      </c>
      <c r="T271" s="3" t="s">
        <v>276</v>
      </c>
      <c r="U271" s="9">
        <v>55</v>
      </c>
      <c r="V271" s="9">
        <v>58</v>
      </c>
      <c r="W271" s="9">
        <v>55</v>
      </c>
      <c r="X271" s="9">
        <v>53</v>
      </c>
    </row>
    <row r="272" spans="1:24" x14ac:dyDescent="0.25">
      <c r="A272" s="28">
        <f>COUNTIF($B$6:B272,B272)</f>
        <v>1</v>
      </c>
      <c r="B272" s="3" t="s">
        <v>277</v>
      </c>
      <c r="C272" s="9">
        <v>61</v>
      </c>
      <c r="D272" s="9">
        <v>63</v>
      </c>
      <c r="E272" s="9">
        <v>60</v>
      </c>
      <c r="F272" s="9">
        <v>59</v>
      </c>
      <c r="H272" s="3" t="s">
        <v>277</v>
      </c>
      <c r="I272" s="9">
        <v>61</v>
      </c>
      <c r="J272" s="9">
        <v>62</v>
      </c>
      <c r="K272" s="9">
        <v>61</v>
      </c>
      <c r="L272" s="9">
        <v>59</v>
      </c>
      <c r="N272" s="3" t="s">
        <v>277</v>
      </c>
      <c r="O272" s="9">
        <v>61</v>
      </c>
      <c r="P272" s="9">
        <v>62</v>
      </c>
      <c r="Q272" s="9">
        <v>61</v>
      </c>
      <c r="R272" s="9">
        <v>59</v>
      </c>
      <c r="T272" s="3" t="s">
        <v>277</v>
      </c>
      <c r="U272" s="9">
        <v>61</v>
      </c>
      <c r="V272" s="9">
        <v>62</v>
      </c>
      <c r="W272" s="9">
        <v>62</v>
      </c>
      <c r="X272" s="9">
        <v>59</v>
      </c>
    </row>
    <row r="273" spans="1:24" x14ac:dyDescent="0.25">
      <c r="A273" s="28">
        <f>COUNTIF($B$6:B273,B273)</f>
        <v>1</v>
      </c>
      <c r="B273" s="3" t="s">
        <v>278</v>
      </c>
      <c r="C273" s="9">
        <v>55</v>
      </c>
      <c r="D273" s="9">
        <v>57</v>
      </c>
      <c r="E273" s="9">
        <v>55</v>
      </c>
      <c r="F273" s="9">
        <v>55</v>
      </c>
      <c r="H273" s="3" t="s">
        <v>278</v>
      </c>
      <c r="I273" s="9">
        <v>55</v>
      </c>
      <c r="J273" s="9">
        <v>56</v>
      </c>
      <c r="K273" s="9">
        <v>56</v>
      </c>
      <c r="L273" s="9">
        <v>54</v>
      </c>
      <c r="N273" s="3" t="s">
        <v>278</v>
      </c>
      <c r="O273" s="9">
        <v>55</v>
      </c>
      <c r="P273" s="9">
        <v>56</v>
      </c>
      <c r="Q273" s="9">
        <v>55</v>
      </c>
      <c r="R273" s="9">
        <v>55</v>
      </c>
      <c r="T273" s="3" t="s">
        <v>278</v>
      </c>
      <c r="U273" s="9">
        <v>55</v>
      </c>
      <c r="V273" s="9">
        <v>56</v>
      </c>
      <c r="W273" s="9">
        <v>54</v>
      </c>
      <c r="X273" s="9">
        <v>56</v>
      </c>
    </row>
    <row r="274" spans="1:24" x14ac:dyDescent="0.25">
      <c r="A274" s="28">
        <f>COUNTIF($B$6:B274,B274)</f>
        <v>1</v>
      </c>
      <c r="B274" s="3" t="s">
        <v>279</v>
      </c>
      <c r="C274" s="9">
        <v>88</v>
      </c>
      <c r="D274" s="9">
        <v>94</v>
      </c>
      <c r="E274" s="9">
        <v>89</v>
      </c>
      <c r="F274" s="9">
        <v>84</v>
      </c>
      <c r="H274" s="3" t="s">
        <v>279</v>
      </c>
      <c r="I274" s="9">
        <v>88</v>
      </c>
      <c r="J274" s="9">
        <v>96</v>
      </c>
      <c r="K274" s="9">
        <v>88</v>
      </c>
      <c r="L274" s="9">
        <v>77</v>
      </c>
      <c r="N274" s="3" t="s">
        <v>279</v>
      </c>
      <c r="O274" s="9">
        <v>88</v>
      </c>
      <c r="P274" s="9">
        <v>93</v>
      </c>
      <c r="Q274" s="9">
        <v>90</v>
      </c>
      <c r="R274" s="9">
        <v>79</v>
      </c>
      <c r="T274" s="3" t="s">
        <v>279</v>
      </c>
      <c r="U274" s="9">
        <v>88</v>
      </c>
      <c r="V274" s="9">
        <v>77</v>
      </c>
      <c r="W274" s="9">
        <v>102</v>
      </c>
      <c r="X274" s="9">
        <v>79</v>
      </c>
    </row>
    <row r="275" spans="1:24" x14ac:dyDescent="0.25">
      <c r="A275" s="28">
        <f>COUNTIF($B$6:B275,B275)</f>
        <v>1</v>
      </c>
      <c r="B275" s="3" t="s">
        <v>280</v>
      </c>
      <c r="C275" s="9">
        <v>14</v>
      </c>
      <c r="D275" s="9">
        <v>13</v>
      </c>
      <c r="E275" s="9">
        <v>18</v>
      </c>
      <c r="F275" s="9">
        <v>13</v>
      </c>
      <c r="H275" s="3" t="s">
        <v>280</v>
      </c>
      <c r="I275" s="9">
        <v>14</v>
      </c>
      <c r="J275" s="9">
        <v>13</v>
      </c>
      <c r="K275" s="9">
        <v>17</v>
      </c>
      <c r="L275" s="9">
        <v>14</v>
      </c>
      <c r="N275" s="3" t="s">
        <v>280</v>
      </c>
      <c r="O275" s="9">
        <v>14</v>
      </c>
      <c r="P275" s="9">
        <v>13</v>
      </c>
      <c r="Q275" s="9">
        <v>16</v>
      </c>
      <c r="R275" s="9">
        <v>15</v>
      </c>
      <c r="T275" s="3" t="s">
        <v>280</v>
      </c>
      <c r="U275" s="9">
        <v>14</v>
      </c>
      <c r="V275" s="9">
        <v>15</v>
      </c>
      <c r="W275" s="9">
        <v>15</v>
      </c>
      <c r="X275" s="9">
        <v>12</v>
      </c>
    </row>
    <row r="276" spans="1:24" x14ac:dyDescent="0.25">
      <c r="A276" s="28">
        <f>COUNTIF($B$6:B276,B276)</f>
        <v>1</v>
      </c>
      <c r="B276" s="3" t="s">
        <v>281</v>
      </c>
      <c r="C276" s="9">
        <v>51</v>
      </c>
      <c r="D276" s="9">
        <v>28</v>
      </c>
      <c r="E276" s="9">
        <v>39</v>
      </c>
      <c r="F276" s="9">
        <v>89</v>
      </c>
      <c r="H276" s="3" t="s">
        <v>281</v>
      </c>
      <c r="I276" s="9">
        <v>51</v>
      </c>
      <c r="J276" s="9">
        <v>22</v>
      </c>
      <c r="K276" s="9">
        <v>83</v>
      </c>
      <c r="L276" s="9">
        <v>40</v>
      </c>
      <c r="N276" s="3" t="s">
        <v>281</v>
      </c>
      <c r="O276" s="9">
        <v>51</v>
      </c>
      <c r="P276" s="9">
        <v>26</v>
      </c>
      <c r="Q276" s="9">
        <v>112</v>
      </c>
      <c r="R276" s="9">
        <v>15</v>
      </c>
      <c r="T276" s="3" t="s">
        <v>281</v>
      </c>
      <c r="U276" s="9">
        <v>51</v>
      </c>
      <c r="V276" s="9">
        <v>26</v>
      </c>
      <c r="W276" s="9">
        <v>22</v>
      </c>
      <c r="X276" s="9">
        <v>101</v>
      </c>
    </row>
    <row r="277" spans="1:24" x14ac:dyDescent="0.25">
      <c r="A277" s="28">
        <f>COUNTIF($B$6:B277,B277)</f>
        <v>1</v>
      </c>
      <c r="B277" s="3" t="s">
        <v>282</v>
      </c>
      <c r="C277" s="9">
        <v>16</v>
      </c>
      <c r="D277" s="9">
        <v>23</v>
      </c>
      <c r="E277" s="9">
        <v>15</v>
      </c>
      <c r="F277" s="9">
        <v>10</v>
      </c>
      <c r="H277" s="3" t="s">
        <v>282</v>
      </c>
      <c r="I277" s="9">
        <v>16</v>
      </c>
      <c r="J277" s="9">
        <v>17</v>
      </c>
      <c r="K277" s="9">
        <v>13</v>
      </c>
      <c r="L277" s="9">
        <v>19</v>
      </c>
      <c r="N277" s="3" t="s">
        <v>282</v>
      </c>
      <c r="O277" s="9">
        <v>16</v>
      </c>
      <c r="P277" s="9">
        <v>17</v>
      </c>
      <c r="Q277" s="9">
        <v>14</v>
      </c>
      <c r="R277" s="9">
        <v>10</v>
      </c>
      <c r="T277" s="3" t="s">
        <v>282</v>
      </c>
      <c r="U277" s="9">
        <v>16</v>
      </c>
      <c r="V277" s="9">
        <v>20</v>
      </c>
      <c r="W277" s="9">
        <v>90</v>
      </c>
      <c r="X277" s="9">
        <v>14</v>
      </c>
    </row>
    <row r="278" spans="1:24" x14ac:dyDescent="0.25">
      <c r="A278" s="28">
        <f>COUNTIF($B$6:B278,B278)</f>
        <v>1</v>
      </c>
      <c r="B278" s="3" t="s">
        <v>283</v>
      </c>
      <c r="C278" s="9">
        <v>34</v>
      </c>
      <c r="D278" s="9">
        <v>13</v>
      </c>
      <c r="E278" s="9">
        <v>90</v>
      </c>
      <c r="F278" s="9">
        <v>11</v>
      </c>
      <c r="H278" s="3" t="s">
        <v>283</v>
      </c>
      <c r="I278" s="9">
        <v>34</v>
      </c>
      <c r="J278" s="9">
        <v>61</v>
      </c>
      <c r="K278" s="9">
        <v>13</v>
      </c>
      <c r="L278" s="9">
        <v>12</v>
      </c>
      <c r="N278" s="3" t="s">
        <v>283</v>
      </c>
      <c r="O278" s="9">
        <v>34</v>
      </c>
      <c r="P278" s="9">
        <v>14</v>
      </c>
      <c r="Q278" s="9">
        <v>101</v>
      </c>
      <c r="R278" s="9">
        <v>9</v>
      </c>
      <c r="T278" s="3" t="s">
        <v>283</v>
      </c>
      <c r="U278" s="9">
        <v>34</v>
      </c>
      <c r="V278" s="9">
        <v>64</v>
      </c>
      <c r="W278" s="9">
        <v>13</v>
      </c>
      <c r="X278" s="9">
        <v>14</v>
      </c>
    </row>
    <row r="279" spans="1:24" x14ac:dyDescent="0.25">
      <c r="A279" s="28">
        <f>COUNTIF($B$6:B279,B279)</f>
        <v>1</v>
      </c>
      <c r="B279" s="3" t="s">
        <v>284</v>
      </c>
      <c r="C279" s="9">
        <v>190</v>
      </c>
      <c r="D279" s="9">
        <v>132</v>
      </c>
      <c r="E279" s="9">
        <v>410</v>
      </c>
      <c r="F279" s="9">
        <v>208</v>
      </c>
      <c r="H279" s="3" t="s">
        <v>284</v>
      </c>
      <c r="I279" s="9">
        <v>190</v>
      </c>
      <c r="J279" s="9">
        <v>244</v>
      </c>
      <c r="K279" s="9">
        <v>129</v>
      </c>
      <c r="L279" s="9">
        <v>148</v>
      </c>
      <c r="N279" s="3" t="s">
        <v>284</v>
      </c>
      <c r="O279" s="9">
        <v>190</v>
      </c>
      <c r="P279" s="9">
        <v>198</v>
      </c>
      <c r="Q279" s="9">
        <v>119</v>
      </c>
      <c r="R279" s="9">
        <v>369</v>
      </c>
      <c r="T279" s="3" t="s">
        <v>284</v>
      </c>
      <c r="U279" s="9">
        <v>190</v>
      </c>
      <c r="V279" s="9">
        <v>133</v>
      </c>
      <c r="W279" s="9">
        <v>151</v>
      </c>
      <c r="X279" s="9">
        <v>483</v>
      </c>
    </row>
    <row r="280" spans="1:24" x14ac:dyDescent="0.25">
      <c r="A280" s="28">
        <f>COUNTIF($B$6:B280,B280)</f>
        <v>1</v>
      </c>
      <c r="B280" s="3" t="s">
        <v>285</v>
      </c>
      <c r="C280" s="9">
        <v>313</v>
      </c>
      <c r="D280" s="9">
        <v>209</v>
      </c>
      <c r="E280" s="9">
        <v>366</v>
      </c>
      <c r="F280" s="9">
        <v>231</v>
      </c>
      <c r="H280" s="3" t="s">
        <v>285</v>
      </c>
      <c r="I280" s="9">
        <v>313</v>
      </c>
      <c r="J280" s="9">
        <v>356</v>
      </c>
      <c r="K280" s="9">
        <v>325</v>
      </c>
      <c r="L280" s="9">
        <v>219</v>
      </c>
      <c r="N280" s="3" t="s">
        <v>285</v>
      </c>
      <c r="O280" s="9">
        <v>313</v>
      </c>
      <c r="P280" s="9">
        <v>194</v>
      </c>
      <c r="Q280" s="9">
        <v>357</v>
      </c>
      <c r="R280" s="9">
        <v>176</v>
      </c>
      <c r="T280" s="3" t="s">
        <v>285</v>
      </c>
      <c r="U280" s="9">
        <v>313</v>
      </c>
      <c r="V280" s="9">
        <v>316</v>
      </c>
      <c r="W280" s="9">
        <v>54</v>
      </c>
      <c r="X280" s="9">
        <v>337</v>
      </c>
    </row>
    <row r="281" spans="1:24" x14ac:dyDescent="0.25">
      <c r="A281" s="28">
        <f>COUNTIF($B$6:B281,B281)</f>
        <v>1</v>
      </c>
      <c r="B281" s="3" t="s">
        <v>286</v>
      </c>
      <c r="C281" s="9">
        <v>274</v>
      </c>
      <c r="D281" s="9">
        <v>267</v>
      </c>
      <c r="E281" s="9">
        <v>287</v>
      </c>
      <c r="F281" s="9">
        <v>242</v>
      </c>
      <c r="H281" s="3" t="s">
        <v>286</v>
      </c>
      <c r="I281" s="9">
        <v>274</v>
      </c>
      <c r="J281" s="9">
        <v>257</v>
      </c>
      <c r="K281" s="9">
        <v>288</v>
      </c>
      <c r="L281" s="9">
        <v>227</v>
      </c>
      <c r="N281" s="3" t="s">
        <v>286</v>
      </c>
      <c r="O281" s="9">
        <v>274</v>
      </c>
      <c r="P281" s="9">
        <v>297</v>
      </c>
      <c r="Q281" s="9">
        <v>260</v>
      </c>
      <c r="R281" s="9">
        <v>191</v>
      </c>
      <c r="T281" s="3" t="s">
        <v>286</v>
      </c>
      <c r="U281" s="9">
        <v>274</v>
      </c>
      <c r="V281" s="9">
        <v>249</v>
      </c>
      <c r="W281" s="9">
        <v>284</v>
      </c>
      <c r="X281" s="9">
        <v>257</v>
      </c>
    </row>
    <row r="282" spans="1:24" x14ac:dyDescent="0.25">
      <c r="A282" s="28">
        <f>COUNTIF($B$6:B282,B282)</f>
        <v>1</v>
      </c>
      <c r="B282" s="3" t="s">
        <v>287</v>
      </c>
      <c r="C282" s="9">
        <v>365</v>
      </c>
      <c r="D282" s="9">
        <v>359</v>
      </c>
      <c r="E282" s="9">
        <v>402</v>
      </c>
      <c r="F282" s="9">
        <v>269</v>
      </c>
      <c r="H282" s="3" t="s">
        <v>287</v>
      </c>
      <c r="I282" s="9">
        <v>365</v>
      </c>
      <c r="J282" s="9">
        <v>378</v>
      </c>
      <c r="K282" s="9">
        <v>370</v>
      </c>
      <c r="L282" s="9">
        <v>251</v>
      </c>
      <c r="N282" s="3" t="s">
        <v>287</v>
      </c>
      <c r="O282" s="9">
        <v>365</v>
      </c>
      <c r="P282" s="9">
        <v>375</v>
      </c>
      <c r="Q282" s="9">
        <v>360</v>
      </c>
      <c r="R282" s="9">
        <v>369</v>
      </c>
      <c r="T282" s="3" t="s">
        <v>287</v>
      </c>
      <c r="U282" s="9">
        <v>365</v>
      </c>
      <c r="V282" s="9">
        <v>373</v>
      </c>
      <c r="W282" s="9">
        <v>363</v>
      </c>
      <c r="X282" s="9">
        <v>355</v>
      </c>
    </row>
    <row r="283" spans="1:24" x14ac:dyDescent="0.25">
      <c r="A283" s="28">
        <f>COUNTIF($B$6:B283,B283)</f>
        <v>1</v>
      </c>
      <c r="B283" s="3" t="s">
        <v>288</v>
      </c>
      <c r="C283" s="9">
        <v>459</v>
      </c>
      <c r="D283" s="9">
        <v>463</v>
      </c>
      <c r="E283" s="9">
        <v>465</v>
      </c>
      <c r="F283" s="9">
        <v>426</v>
      </c>
      <c r="H283" s="3" t="s">
        <v>288</v>
      </c>
      <c r="I283" s="9">
        <v>459</v>
      </c>
      <c r="J283" s="9">
        <v>450</v>
      </c>
      <c r="K283" s="9">
        <v>485</v>
      </c>
      <c r="L283" s="9">
        <v>434</v>
      </c>
      <c r="N283" s="3" t="s">
        <v>288</v>
      </c>
      <c r="O283" s="9">
        <v>459</v>
      </c>
      <c r="P283" s="9">
        <v>469</v>
      </c>
      <c r="Q283" s="9">
        <v>455</v>
      </c>
      <c r="R283" s="9">
        <v>461</v>
      </c>
      <c r="T283" s="3" t="s">
        <v>288</v>
      </c>
      <c r="U283" s="9">
        <v>459</v>
      </c>
      <c r="V283" s="9">
        <v>487</v>
      </c>
      <c r="W283" s="9">
        <v>467</v>
      </c>
      <c r="X283" s="9">
        <v>406</v>
      </c>
    </row>
    <row r="284" spans="1:24" x14ac:dyDescent="0.25">
      <c r="A284" s="28">
        <f>COUNTIF($B$6:B284,B284)</f>
        <v>1</v>
      </c>
      <c r="B284" s="3" t="s">
        <v>289</v>
      </c>
      <c r="C284" s="9">
        <v>70</v>
      </c>
      <c r="D284" s="9">
        <v>59</v>
      </c>
      <c r="E284" s="9">
        <v>131</v>
      </c>
      <c r="F284" s="9">
        <v>37</v>
      </c>
      <c r="H284" s="3" t="s">
        <v>289</v>
      </c>
      <c r="I284" s="9">
        <v>70</v>
      </c>
      <c r="J284" s="9">
        <v>105</v>
      </c>
      <c r="K284" s="9">
        <v>62</v>
      </c>
      <c r="L284" s="9">
        <v>36</v>
      </c>
      <c r="N284" s="3" t="s">
        <v>289</v>
      </c>
      <c r="O284" s="9">
        <v>70</v>
      </c>
      <c r="P284" s="9">
        <v>110</v>
      </c>
      <c r="Q284" s="9">
        <v>38</v>
      </c>
      <c r="R284" s="9">
        <v>35</v>
      </c>
      <c r="T284" s="3" t="s">
        <v>289</v>
      </c>
      <c r="U284" s="9">
        <v>70</v>
      </c>
      <c r="V284" s="9">
        <v>39</v>
      </c>
      <c r="W284" s="9">
        <v>120</v>
      </c>
      <c r="X284" s="9">
        <v>38</v>
      </c>
    </row>
    <row r="285" spans="1:24" x14ac:dyDescent="0.25">
      <c r="A285" s="28">
        <f>COUNTIF($B$6:B285,B285)</f>
        <v>1</v>
      </c>
      <c r="B285" s="3" t="s">
        <v>290</v>
      </c>
      <c r="C285" s="9">
        <v>10</v>
      </c>
      <c r="D285" s="9">
        <v>10</v>
      </c>
      <c r="E285" s="9">
        <v>0</v>
      </c>
      <c r="F285" s="9">
        <v>0</v>
      </c>
      <c r="H285" s="3" t="s">
        <v>290</v>
      </c>
      <c r="I285" s="9">
        <v>10</v>
      </c>
      <c r="J285" s="9">
        <v>10</v>
      </c>
      <c r="K285" s="9">
        <v>0</v>
      </c>
      <c r="L285" s="9">
        <v>0</v>
      </c>
      <c r="N285" s="3" t="s">
        <v>290</v>
      </c>
      <c r="O285" s="9">
        <v>10</v>
      </c>
      <c r="P285" s="9">
        <v>10</v>
      </c>
      <c r="Q285" s="9">
        <v>0</v>
      </c>
      <c r="R285" s="9">
        <v>0</v>
      </c>
      <c r="T285" s="3" t="s">
        <v>290</v>
      </c>
      <c r="U285" s="9">
        <v>10</v>
      </c>
      <c r="V285" s="9">
        <v>0</v>
      </c>
      <c r="W285" s="9">
        <v>0</v>
      </c>
      <c r="X285" s="9">
        <v>10</v>
      </c>
    </row>
    <row r="286" spans="1:24" x14ac:dyDescent="0.25">
      <c r="A286" s="28">
        <f>COUNTIF($B$6:B286,B286)</f>
        <v>1</v>
      </c>
      <c r="B286" s="3" t="s">
        <v>291</v>
      </c>
      <c r="C286" s="9">
        <v>17</v>
      </c>
      <c r="D286" s="9">
        <v>18</v>
      </c>
      <c r="E286" s="9">
        <v>15</v>
      </c>
      <c r="F286" s="9">
        <v>16</v>
      </c>
      <c r="H286" s="3" t="s">
        <v>291</v>
      </c>
      <c r="I286" s="9">
        <v>17</v>
      </c>
      <c r="J286" s="9">
        <v>17</v>
      </c>
      <c r="K286" s="9">
        <v>18</v>
      </c>
      <c r="L286" s="9">
        <v>18</v>
      </c>
      <c r="N286" s="3" t="s">
        <v>291</v>
      </c>
      <c r="O286" s="9">
        <v>17</v>
      </c>
      <c r="P286" s="9">
        <v>18</v>
      </c>
      <c r="Q286" s="9">
        <v>18</v>
      </c>
      <c r="R286" s="9">
        <v>14</v>
      </c>
      <c r="T286" s="3" t="s">
        <v>291</v>
      </c>
      <c r="U286" s="9">
        <v>17</v>
      </c>
      <c r="V286" s="9">
        <v>18</v>
      </c>
      <c r="W286" s="9">
        <v>18</v>
      </c>
      <c r="X286" s="9">
        <v>17</v>
      </c>
    </row>
    <row r="287" spans="1:24" x14ac:dyDescent="0.25">
      <c r="A287" s="28">
        <f>COUNTIF($B$6:B287,B287)</f>
        <v>0</v>
      </c>
      <c r="B287" s="3"/>
      <c r="C287" s="9"/>
      <c r="D287" s="9"/>
      <c r="E287" s="9"/>
      <c r="F287" s="9"/>
      <c r="H287" s="3"/>
      <c r="I287" s="9"/>
      <c r="J287" s="9"/>
      <c r="K287" s="9"/>
      <c r="L287" s="9"/>
      <c r="N287" s="3"/>
      <c r="O287" s="9"/>
      <c r="P287" s="9"/>
      <c r="Q287" s="9"/>
      <c r="R287" s="9"/>
      <c r="T287" s="3"/>
      <c r="U287" s="9"/>
      <c r="V287" s="9"/>
      <c r="W287" s="9"/>
      <c r="X287" s="9"/>
    </row>
    <row r="288" spans="1:24" s="29" customFormat="1" x14ac:dyDescent="0.25">
      <c r="A288" s="28">
        <f>COUNTIF($B$6:B288,B288)</f>
        <v>1</v>
      </c>
      <c r="B288" s="39" t="s">
        <v>292</v>
      </c>
      <c r="C288" s="40"/>
      <c r="D288" s="40"/>
      <c r="E288" s="40"/>
      <c r="F288" s="40"/>
      <c r="H288" s="39" t="s">
        <v>292</v>
      </c>
      <c r="I288" s="40"/>
      <c r="J288" s="40"/>
      <c r="K288" s="40"/>
      <c r="L288" s="40"/>
      <c r="N288" s="39" t="s">
        <v>292</v>
      </c>
      <c r="O288" s="40"/>
      <c r="P288" s="40"/>
      <c r="Q288" s="40"/>
      <c r="R288" s="40"/>
      <c r="T288" s="39" t="s">
        <v>292</v>
      </c>
      <c r="U288" s="40"/>
      <c r="V288" s="40"/>
      <c r="W288" s="40"/>
      <c r="X288" s="40"/>
    </row>
    <row r="289" spans="1:24" s="29" customFormat="1" x14ac:dyDescent="0.25">
      <c r="A289" s="28">
        <f>COUNTIF($B$6:B289,B289)</f>
        <v>1</v>
      </c>
      <c r="B289" s="41" t="s">
        <v>293</v>
      </c>
      <c r="C289" s="40">
        <v>1.4</v>
      </c>
      <c r="D289" s="40">
        <v>1.43</v>
      </c>
      <c r="E289" s="40">
        <v>1.37</v>
      </c>
      <c r="F289" s="40">
        <v>1.38</v>
      </c>
      <c r="H289" s="41" t="s">
        <v>293</v>
      </c>
      <c r="I289" s="40">
        <v>1.4</v>
      </c>
      <c r="J289" s="40">
        <v>1.43</v>
      </c>
      <c r="K289" s="40">
        <v>1.39</v>
      </c>
      <c r="L289" s="40">
        <v>1.38</v>
      </c>
      <c r="N289" s="41" t="s">
        <v>293</v>
      </c>
      <c r="O289" s="40">
        <v>1.4</v>
      </c>
      <c r="P289" s="40">
        <v>1.39</v>
      </c>
      <c r="Q289" s="40">
        <v>1.42</v>
      </c>
      <c r="R289" s="40">
        <v>1.37</v>
      </c>
      <c r="T289" s="41" t="s">
        <v>293</v>
      </c>
      <c r="U289" s="40">
        <v>1.4</v>
      </c>
      <c r="V289" s="40">
        <v>1.41</v>
      </c>
      <c r="W289" s="40">
        <v>1.42</v>
      </c>
      <c r="X289" s="40">
        <v>1.37</v>
      </c>
    </row>
    <row r="290" spans="1:24" s="29" customFormat="1" x14ac:dyDescent="0.25">
      <c r="A290" s="28">
        <f>COUNTIF($B$6:B290,B290)</f>
        <v>1</v>
      </c>
      <c r="B290" s="41" t="s">
        <v>294</v>
      </c>
      <c r="C290" s="40">
        <v>1.54</v>
      </c>
      <c r="D290" s="40">
        <v>1.57</v>
      </c>
      <c r="E290" s="40">
        <v>1.49</v>
      </c>
      <c r="F290" s="40">
        <v>1.52</v>
      </c>
      <c r="H290" s="41" t="s">
        <v>294</v>
      </c>
      <c r="I290" s="40">
        <v>1.54</v>
      </c>
      <c r="J290" s="40">
        <v>1.56</v>
      </c>
      <c r="K290" s="40">
        <v>1.51</v>
      </c>
      <c r="L290" s="40">
        <v>1.56</v>
      </c>
      <c r="N290" s="41" t="s">
        <v>294</v>
      </c>
      <c r="O290" s="40">
        <v>1.54</v>
      </c>
      <c r="P290" s="40">
        <v>1.49</v>
      </c>
      <c r="Q290" s="40">
        <v>1.6</v>
      </c>
      <c r="R290" s="40">
        <v>1.57</v>
      </c>
      <c r="T290" s="41" t="s">
        <v>294</v>
      </c>
      <c r="U290" s="40">
        <v>1.54</v>
      </c>
      <c r="V290" s="40">
        <v>1.56</v>
      </c>
      <c r="W290" s="40">
        <v>1.5</v>
      </c>
      <c r="X290" s="40">
        <v>1.55</v>
      </c>
    </row>
    <row r="291" spans="1:24" s="29" customFormat="1" x14ac:dyDescent="0.25">
      <c r="A291" s="28">
        <f>COUNTIF($B$6:B291,B291)</f>
        <v>1</v>
      </c>
      <c r="B291" s="41" t="s">
        <v>295</v>
      </c>
      <c r="C291" s="40">
        <v>1.48</v>
      </c>
      <c r="D291" s="40">
        <v>1.54</v>
      </c>
      <c r="E291" s="40">
        <v>1.44</v>
      </c>
      <c r="F291" s="40">
        <v>1.44</v>
      </c>
      <c r="H291" s="41" t="s">
        <v>295</v>
      </c>
      <c r="I291" s="40">
        <v>1.48</v>
      </c>
      <c r="J291" s="40">
        <v>1.5</v>
      </c>
      <c r="K291" s="40">
        <v>1.46</v>
      </c>
      <c r="L291" s="40">
        <v>1.49</v>
      </c>
      <c r="N291" s="41" t="s">
        <v>295</v>
      </c>
      <c r="O291" s="40">
        <v>1.48</v>
      </c>
      <c r="P291" s="40">
        <v>1.47</v>
      </c>
      <c r="Q291" s="40">
        <v>1.5</v>
      </c>
      <c r="R291" s="40">
        <v>1.48</v>
      </c>
      <c r="T291" s="41" t="s">
        <v>295</v>
      </c>
      <c r="U291" s="40">
        <v>1.48</v>
      </c>
      <c r="V291" s="40">
        <v>1.55</v>
      </c>
      <c r="W291" s="40">
        <v>1.46</v>
      </c>
      <c r="X291" s="40">
        <v>1.44</v>
      </c>
    </row>
    <row r="292" spans="1:24" s="29" customFormat="1" x14ac:dyDescent="0.25">
      <c r="A292" s="28">
        <f>COUNTIF($B$6:B292,B292)</f>
        <v>1</v>
      </c>
      <c r="B292" s="41" t="s">
        <v>296</v>
      </c>
      <c r="C292" s="40">
        <v>1.2</v>
      </c>
      <c r="D292" s="40">
        <v>1.23</v>
      </c>
      <c r="E292" s="40">
        <v>1.2</v>
      </c>
      <c r="F292" s="40">
        <v>1.18</v>
      </c>
      <c r="H292" s="41" t="s">
        <v>296</v>
      </c>
      <c r="I292" s="40">
        <v>1.2</v>
      </c>
      <c r="J292" s="40">
        <v>1.19</v>
      </c>
      <c r="K292" s="40">
        <v>1.22</v>
      </c>
      <c r="L292" s="40">
        <v>1.18</v>
      </c>
      <c r="N292" s="41" t="s">
        <v>296</v>
      </c>
      <c r="O292" s="40">
        <v>1.2</v>
      </c>
      <c r="P292" s="40">
        <v>1.27</v>
      </c>
      <c r="Q292" s="40">
        <v>1.17</v>
      </c>
      <c r="R292" s="40">
        <v>1.17</v>
      </c>
      <c r="T292" s="41" t="s">
        <v>296</v>
      </c>
      <c r="U292" s="40">
        <v>1.2</v>
      </c>
      <c r="V292" s="40">
        <v>1.21</v>
      </c>
      <c r="W292" s="40">
        <v>1.22</v>
      </c>
      <c r="X292" s="40">
        <v>1.18</v>
      </c>
    </row>
    <row r="293" spans="1:24" s="29" customFormat="1" x14ac:dyDescent="0.25">
      <c r="A293" s="28">
        <f>COUNTIF($B$6:B293,B293)</f>
        <v>1</v>
      </c>
      <c r="B293" s="41" t="s">
        <v>297</v>
      </c>
      <c r="C293" s="40">
        <v>2.92</v>
      </c>
      <c r="D293" s="40">
        <v>2.95</v>
      </c>
      <c r="E293" s="40">
        <v>2.91</v>
      </c>
      <c r="F293" s="40">
        <v>2.89</v>
      </c>
      <c r="H293" s="41" t="s">
        <v>297</v>
      </c>
      <c r="I293" s="40">
        <v>2.92</v>
      </c>
      <c r="J293" s="40">
        <v>2.93</v>
      </c>
      <c r="K293" s="40">
        <v>2.91</v>
      </c>
      <c r="L293" s="40">
        <v>2.92</v>
      </c>
      <c r="N293" s="41" t="s">
        <v>297</v>
      </c>
      <c r="O293" s="40">
        <v>2.92</v>
      </c>
      <c r="P293" s="40">
        <v>2.92</v>
      </c>
      <c r="Q293" s="40">
        <v>2.94</v>
      </c>
      <c r="R293" s="40">
        <v>2.88</v>
      </c>
      <c r="T293" s="41" t="s">
        <v>297</v>
      </c>
      <c r="U293" s="40">
        <v>2.92</v>
      </c>
      <c r="V293" s="40">
        <v>2.95</v>
      </c>
      <c r="W293" s="40">
        <v>2.91</v>
      </c>
      <c r="X293" s="40">
        <v>2.91</v>
      </c>
    </row>
    <row r="294" spans="1:24" s="29" customFormat="1" x14ac:dyDescent="0.25">
      <c r="A294" s="28">
        <f>COUNTIF($B$6:B294,B294)</f>
        <v>1</v>
      </c>
      <c r="B294" s="41" t="s">
        <v>298</v>
      </c>
      <c r="C294" s="40">
        <v>1.74</v>
      </c>
      <c r="D294" s="40">
        <v>1.81</v>
      </c>
      <c r="E294" s="40">
        <v>1.96</v>
      </c>
      <c r="F294" s="40">
        <v>0.99</v>
      </c>
      <c r="H294" s="41" t="s">
        <v>298</v>
      </c>
      <c r="I294" s="40">
        <v>1.74</v>
      </c>
      <c r="J294" s="40">
        <v>1.78</v>
      </c>
      <c r="K294" s="40">
        <v>1.89</v>
      </c>
      <c r="L294" s="40">
        <v>1.24</v>
      </c>
      <c r="N294" s="41" t="s">
        <v>298</v>
      </c>
      <c r="O294" s="40">
        <v>1.74</v>
      </c>
      <c r="P294" s="40">
        <v>1.84</v>
      </c>
      <c r="Q294" s="40">
        <v>1.64</v>
      </c>
      <c r="R294" s="40">
        <v>0.36</v>
      </c>
      <c r="T294" s="41" t="s">
        <v>298</v>
      </c>
      <c r="U294" s="40">
        <v>1.74</v>
      </c>
      <c r="V294" s="40">
        <v>1.74</v>
      </c>
      <c r="W294" s="40">
        <v>1.62</v>
      </c>
      <c r="X294" s="40">
        <v>1.99</v>
      </c>
    </row>
    <row r="295" spans="1:24" s="29" customFormat="1" x14ac:dyDescent="0.25">
      <c r="A295" s="28">
        <f>COUNTIF($B$6:B295,B295)</f>
        <v>1</v>
      </c>
      <c r="B295" s="41" t="s">
        <v>299</v>
      </c>
      <c r="C295" s="40">
        <v>1.31</v>
      </c>
      <c r="D295" s="40">
        <v>2.0499999999999998</v>
      </c>
      <c r="E295" s="40">
        <v>1.19</v>
      </c>
      <c r="F295" s="40">
        <v>1.91</v>
      </c>
      <c r="H295" s="41" t="s">
        <v>299</v>
      </c>
      <c r="I295" s="40">
        <v>1.31</v>
      </c>
      <c r="J295" s="40">
        <v>1.78</v>
      </c>
      <c r="K295" s="40">
        <v>1.1000000000000001</v>
      </c>
      <c r="L295" s="40">
        <v>1.32</v>
      </c>
      <c r="N295" s="41" t="s">
        <v>299</v>
      </c>
      <c r="O295" s="40">
        <v>1.31</v>
      </c>
      <c r="P295" s="40">
        <v>1.39</v>
      </c>
      <c r="Q295" s="40">
        <v>1.25</v>
      </c>
      <c r="R295" s="40">
        <v>1.0900000000000001</v>
      </c>
      <c r="T295" s="41" t="s">
        <v>299</v>
      </c>
      <c r="U295" s="40">
        <v>1.31</v>
      </c>
      <c r="V295" s="40">
        <v>1.47</v>
      </c>
      <c r="W295" s="40">
        <v>1.18</v>
      </c>
      <c r="X295" s="40">
        <v>1.39</v>
      </c>
    </row>
    <row r="296" spans="1:24" s="29" customFormat="1" x14ac:dyDescent="0.25">
      <c r="A296" s="28">
        <f>COUNTIF($B$6:B296,B296)</f>
        <v>1</v>
      </c>
      <c r="B296" s="41" t="s">
        <v>300</v>
      </c>
      <c r="C296" s="40">
        <v>0.63</v>
      </c>
      <c r="D296" s="40">
        <v>0.69</v>
      </c>
      <c r="E296" s="40">
        <v>0.55000000000000004</v>
      </c>
      <c r="F296" s="40">
        <v>0.55000000000000004</v>
      </c>
      <c r="H296" s="41" t="s">
        <v>300</v>
      </c>
      <c r="I296" s="40">
        <v>0.63</v>
      </c>
      <c r="J296" s="40">
        <v>0.64</v>
      </c>
      <c r="K296" s="40">
        <v>0.64</v>
      </c>
      <c r="L296" s="40">
        <v>0.47</v>
      </c>
      <c r="N296" s="41" t="s">
        <v>300</v>
      </c>
      <c r="O296" s="40">
        <v>0.63</v>
      </c>
      <c r="P296" s="40">
        <v>0.71</v>
      </c>
      <c r="Q296" s="40">
        <v>0.6</v>
      </c>
      <c r="R296" s="40">
        <v>0.51</v>
      </c>
      <c r="T296" s="41" t="s">
        <v>300</v>
      </c>
      <c r="U296" s="40">
        <v>0.63</v>
      </c>
      <c r="V296" s="40">
        <v>0.69</v>
      </c>
      <c r="W296" s="40">
        <v>0.56999999999999995</v>
      </c>
      <c r="X296" s="40">
        <v>0.62</v>
      </c>
    </row>
    <row r="297" spans="1:24" s="29" customFormat="1" x14ac:dyDescent="0.25">
      <c r="A297" s="28">
        <f>COUNTIF($B$6:B297,B297)</f>
        <v>1</v>
      </c>
      <c r="B297" s="41" t="s">
        <v>301</v>
      </c>
      <c r="C297" s="40">
        <v>0.43</v>
      </c>
      <c r="D297" s="40">
        <v>0.43</v>
      </c>
      <c r="E297" s="40">
        <v>0.42</v>
      </c>
      <c r="F297" s="40">
        <v>0.46</v>
      </c>
      <c r="H297" s="41" t="s">
        <v>301</v>
      </c>
      <c r="I297" s="40">
        <v>0.43</v>
      </c>
      <c r="J297" s="40">
        <v>0.43</v>
      </c>
      <c r="K297" s="40">
        <v>0.41</v>
      </c>
      <c r="L297" s="40">
        <v>0.48</v>
      </c>
      <c r="N297" s="41" t="s">
        <v>301</v>
      </c>
      <c r="O297" s="40">
        <v>0.43</v>
      </c>
      <c r="P297" s="40">
        <v>0.42</v>
      </c>
      <c r="Q297" s="40">
        <v>0.43</v>
      </c>
      <c r="R297" s="40">
        <v>0.45</v>
      </c>
      <c r="T297" s="41" t="s">
        <v>301</v>
      </c>
      <c r="U297" s="40">
        <v>0.43</v>
      </c>
      <c r="V297" s="40">
        <v>0.43</v>
      </c>
      <c r="W297" s="40">
        <v>0.4</v>
      </c>
      <c r="X297" s="40">
        <v>0.51</v>
      </c>
    </row>
    <row r="298" spans="1:24" x14ac:dyDescent="0.25">
      <c r="A298" s="28">
        <f>COUNTIF($B$6:B298,B298)</f>
        <v>0</v>
      </c>
      <c r="B298" s="3"/>
      <c r="C298" s="9"/>
      <c r="D298" s="9"/>
      <c r="E298" s="9"/>
      <c r="F298" s="9"/>
      <c r="H298" s="3"/>
      <c r="I298" s="9"/>
      <c r="J298" s="9"/>
      <c r="K298" s="9"/>
      <c r="L298" s="9"/>
      <c r="N298" s="3"/>
      <c r="O298" s="9"/>
      <c r="P298" s="9"/>
      <c r="Q298" s="9"/>
      <c r="R298" s="9"/>
      <c r="T298" s="3"/>
      <c r="U298" s="9"/>
      <c r="V298" s="9"/>
      <c r="W298" s="9"/>
      <c r="X298" s="9"/>
    </row>
    <row r="299" spans="1:24" x14ac:dyDescent="0.25">
      <c r="A299" s="28">
        <f>COUNTIF($B$6:B299,B299)</f>
        <v>0</v>
      </c>
    </row>
    <row r="300" spans="1:24" ht="23.25" x14ac:dyDescent="0.25">
      <c r="A300" s="28">
        <f>COUNTIF($B$6:B300,B300)</f>
        <v>1</v>
      </c>
      <c r="B300" s="2" t="s">
        <v>302</v>
      </c>
      <c r="H300" s="2" t="s">
        <v>302</v>
      </c>
      <c r="N300" s="2" t="s">
        <v>302</v>
      </c>
      <c r="T300" s="2" t="s">
        <v>302</v>
      </c>
    </row>
    <row r="301" spans="1:24" x14ac:dyDescent="0.25">
      <c r="A301" s="28">
        <f>COUNTIF($B$6:B301,B301)</f>
        <v>0</v>
      </c>
    </row>
    <row r="302" spans="1:24" x14ac:dyDescent="0.25">
      <c r="A302" s="28">
        <f>COUNTIF($B$6:B302,B302)</f>
        <v>3</v>
      </c>
      <c r="B302" s="3" t="s">
        <v>96</v>
      </c>
      <c r="C302" s="7" t="s">
        <v>97</v>
      </c>
      <c r="D302" s="7" t="s">
        <v>693</v>
      </c>
      <c r="E302" s="7" t="s">
        <v>605</v>
      </c>
      <c r="F302" s="7" t="s">
        <v>606</v>
      </c>
      <c r="H302" s="3" t="s">
        <v>96</v>
      </c>
      <c r="I302" s="7" t="s">
        <v>97</v>
      </c>
      <c r="J302" s="7" t="s">
        <v>693</v>
      </c>
      <c r="K302" s="7" t="s">
        <v>605</v>
      </c>
      <c r="L302" s="7" t="s">
        <v>606</v>
      </c>
      <c r="N302" s="3" t="s">
        <v>96</v>
      </c>
      <c r="O302" s="7" t="s">
        <v>97</v>
      </c>
      <c r="P302" s="7" t="s">
        <v>693</v>
      </c>
      <c r="Q302" s="7" t="s">
        <v>605</v>
      </c>
      <c r="R302" s="7" t="s">
        <v>606</v>
      </c>
      <c r="T302" s="3" t="s">
        <v>96</v>
      </c>
      <c r="U302" s="7" t="s">
        <v>97</v>
      </c>
      <c r="V302" s="7" t="s">
        <v>693</v>
      </c>
      <c r="W302" s="7" t="s">
        <v>605</v>
      </c>
      <c r="X302" s="7" t="s">
        <v>606</v>
      </c>
    </row>
    <row r="303" spans="1:24" x14ac:dyDescent="0.25">
      <c r="A303" s="28">
        <f>COUNTIF($B$6:B303,B303)</f>
        <v>3</v>
      </c>
      <c r="B303" s="3" t="s">
        <v>0</v>
      </c>
      <c r="C303" s="8">
        <v>2013</v>
      </c>
      <c r="D303" s="8">
        <v>2013</v>
      </c>
      <c r="E303" s="8">
        <v>2013</v>
      </c>
      <c r="F303" s="8">
        <v>2013</v>
      </c>
      <c r="H303" s="3" t="s">
        <v>0</v>
      </c>
      <c r="I303" s="8">
        <v>2013</v>
      </c>
      <c r="J303" s="8">
        <v>2013</v>
      </c>
      <c r="K303" s="8">
        <v>2013</v>
      </c>
      <c r="L303" s="8">
        <v>2013</v>
      </c>
      <c r="N303" s="3" t="s">
        <v>0</v>
      </c>
      <c r="O303" s="8">
        <v>2013</v>
      </c>
      <c r="P303" s="8">
        <v>2013</v>
      </c>
      <c r="Q303" s="8">
        <v>2013</v>
      </c>
      <c r="R303" s="8">
        <v>2013</v>
      </c>
      <c r="T303" s="3" t="s">
        <v>0</v>
      </c>
      <c r="U303" s="8">
        <v>2013</v>
      </c>
      <c r="V303" s="8">
        <v>2013</v>
      </c>
      <c r="W303" s="8">
        <v>2013</v>
      </c>
      <c r="X303" s="8">
        <v>2013</v>
      </c>
    </row>
    <row r="304" spans="1:24" x14ac:dyDescent="0.25">
      <c r="A304" s="28">
        <f>COUNTIF($B$6:B304,B304)</f>
        <v>1</v>
      </c>
      <c r="B304" s="5" t="s">
        <v>303</v>
      </c>
      <c r="C304" s="9"/>
      <c r="D304" s="9"/>
      <c r="E304" s="9"/>
      <c r="F304" s="9"/>
      <c r="H304" s="5" t="s">
        <v>303</v>
      </c>
      <c r="I304" s="9"/>
      <c r="J304" s="9"/>
      <c r="K304" s="9"/>
      <c r="L304" s="9"/>
      <c r="N304" s="5" t="s">
        <v>303</v>
      </c>
      <c r="O304" s="9"/>
      <c r="P304" s="9"/>
      <c r="Q304" s="9"/>
      <c r="R304" s="9"/>
      <c r="T304" s="5" t="s">
        <v>303</v>
      </c>
      <c r="U304" s="9"/>
      <c r="V304" s="9"/>
      <c r="W304" s="9"/>
      <c r="X304" s="9"/>
    </row>
    <row r="305" spans="1:24" x14ac:dyDescent="0.25">
      <c r="A305" s="28">
        <f>COUNTIF($B$6:B305,B305)</f>
        <v>1</v>
      </c>
      <c r="B305" s="3" t="s">
        <v>304</v>
      </c>
      <c r="C305" s="9">
        <v>0.6</v>
      </c>
      <c r="D305" s="9">
        <v>1.3</v>
      </c>
      <c r="E305" s="9">
        <v>0.4</v>
      </c>
      <c r="F305" s="9">
        <v>0.2</v>
      </c>
      <c r="H305" s="3" t="s">
        <v>304</v>
      </c>
      <c r="I305" s="9">
        <v>0.6</v>
      </c>
      <c r="J305" s="9">
        <v>1.5</v>
      </c>
      <c r="K305" s="9">
        <v>0.4</v>
      </c>
      <c r="L305" s="9">
        <v>0.1</v>
      </c>
      <c r="N305" s="3" t="s">
        <v>304</v>
      </c>
      <c r="O305" s="9">
        <v>0.6</v>
      </c>
      <c r="P305" s="9">
        <v>1.4</v>
      </c>
      <c r="Q305" s="9">
        <v>0.4</v>
      </c>
      <c r="R305" s="9">
        <v>0.1</v>
      </c>
      <c r="T305" s="3" t="s">
        <v>304</v>
      </c>
      <c r="U305" s="9">
        <v>0.6</v>
      </c>
      <c r="V305" s="9">
        <v>0.2</v>
      </c>
      <c r="W305" s="9">
        <v>1.6</v>
      </c>
      <c r="X305" s="9">
        <v>0</v>
      </c>
    </row>
    <row r="306" spans="1:24" x14ac:dyDescent="0.25">
      <c r="A306" s="28">
        <f>COUNTIF($B$6:B306,B306)</f>
        <v>1</v>
      </c>
      <c r="B306" s="3" t="s">
        <v>305</v>
      </c>
      <c r="C306" s="9">
        <v>1</v>
      </c>
      <c r="D306" s="9">
        <v>1</v>
      </c>
      <c r="E306" s="9">
        <v>0</v>
      </c>
      <c r="F306" s="9">
        <v>0</v>
      </c>
      <c r="H306" s="3" t="s">
        <v>305</v>
      </c>
      <c r="I306" s="9">
        <v>1</v>
      </c>
      <c r="J306" s="9">
        <v>1</v>
      </c>
      <c r="K306" s="9">
        <v>0</v>
      </c>
      <c r="L306" s="9">
        <v>0</v>
      </c>
      <c r="N306" s="3" t="s">
        <v>305</v>
      </c>
      <c r="O306" s="9">
        <v>1</v>
      </c>
      <c r="P306" s="9">
        <v>1</v>
      </c>
      <c r="Q306" s="9">
        <v>1</v>
      </c>
      <c r="R306" s="9">
        <v>0</v>
      </c>
      <c r="T306" s="3" t="s">
        <v>305</v>
      </c>
      <c r="U306" s="9">
        <v>1</v>
      </c>
      <c r="V306" s="9">
        <v>0</v>
      </c>
      <c r="W306" s="9">
        <v>2</v>
      </c>
      <c r="X306" s="9">
        <v>0</v>
      </c>
    </row>
    <row r="307" spans="1:24" x14ac:dyDescent="0.25">
      <c r="A307" s="28">
        <f>COUNTIF($B$6:B307,B307)</f>
        <v>1</v>
      </c>
      <c r="B307" s="3" t="s">
        <v>306</v>
      </c>
      <c r="C307" s="9">
        <v>1.08</v>
      </c>
      <c r="D307" s="9">
        <v>0.99</v>
      </c>
      <c r="E307" s="9">
        <v>1.21</v>
      </c>
      <c r="F307" s="9">
        <v>1.49</v>
      </c>
      <c r="H307" s="3" t="s">
        <v>306</v>
      </c>
      <c r="I307" s="9">
        <v>1.08</v>
      </c>
      <c r="J307" s="9">
        <v>0.98</v>
      </c>
      <c r="K307" s="9">
        <v>1.1299999999999999</v>
      </c>
      <c r="L307" s="9">
        <v>3.04</v>
      </c>
      <c r="N307" s="3" t="s">
        <v>306</v>
      </c>
      <c r="O307" s="9">
        <v>1.08</v>
      </c>
      <c r="P307" s="9">
        <v>0.97</v>
      </c>
      <c r="Q307" s="9">
        <v>1.1399999999999999</v>
      </c>
      <c r="R307" s="9">
        <v>3.04</v>
      </c>
      <c r="T307" s="3" t="s">
        <v>306</v>
      </c>
      <c r="U307" s="9">
        <v>1.08</v>
      </c>
      <c r="V307" s="9">
        <v>1.3</v>
      </c>
      <c r="W307" s="9">
        <v>1.03</v>
      </c>
      <c r="X307" s="9">
        <v>0</v>
      </c>
    </row>
    <row r="308" spans="1:24" x14ac:dyDescent="0.25">
      <c r="A308" s="28">
        <f>COUNTIF($B$6:B308,B308)</f>
        <v>1</v>
      </c>
      <c r="B308" s="3" t="s">
        <v>307</v>
      </c>
      <c r="C308" s="9">
        <v>38</v>
      </c>
      <c r="D308" s="9">
        <v>36</v>
      </c>
      <c r="E308" s="9">
        <v>32</v>
      </c>
      <c r="F308" s="9">
        <v>62</v>
      </c>
      <c r="H308" s="3" t="s">
        <v>307</v>
      </c>
      <c r="I308" s="9">
        <v>38</v>
      </c>
      <c r="J308" s="9">
        <v>36</v>
      </c>
      <c r="K308" s="9">
        <v>37</v>
      </c>
      <c r="L308" s="9">
        <v>87</v>
      </c>
      <c r="N308" s="3" t="s">
        <v>307</v>
      </c>
      <c r="O308" s="9">
        <v>38</v>
      </c>
      <c r="P308" s="9">
        <v>35</v>
      </c>
      <c r="Q308" s="9">
        <v>42</v>
      </c>
      <c r="R308" s="9">
        <v>87</v>
      </c>
      <c r="T308" s="3" t="s">
        <v>307</v>
      </c>
      <c r="U308" s="9">
        <v>38</v>
      </c>
      <c r="V308" s="9">
        <v>36</v>
      </c>
      <c r="W308" s="9">
        <v>38</v>
      </c>
      <c r="X308" s="9">
        <v>0</v>
      </c>
    </row>
    <row r="309" spans="1:24" x14ac:dyDescent="0.25">
      <c r="A309" s="28">
        <f>COUNTIF($B$6:B309,B309)</f>
        <v>1</v>
      </c>
      <c r="B309" s="3" t="s">
        <v>308</v>
      </c>
      <c r="C309" s="10">
        <v>5427</v>
      </c>
      <c r="D309" s="10">
        <v>11590</v>
      </c>
      <c r="E309" s="10">
        <v>3109</v>
      </c>
      <c r="F309" s="10">
        <v>1577</v>
      </c>
      <c r="H309" s="3" t="s">
        <v>308</v>
      </c>
      <c r="I309" s="10">
        <v>5427</v>
      </c>
      <c r="J309" s="10">
        <v>12524</v>
      </c>
      <c r="K309" s="10">
        <v>3338</v>
      </c>
      <c r="L309" s="9">
        <v>411</v>
      </c>
      <c r="N309" s="3" t="s">
        <v>308</v>
      </c>
      <c r="O309" s="10">
        <v>5427</v>
      </c>
      <c r="P309" s="10">
        <v>11906</v>
      </c>
      <c r="Q309" s="10">
        <v>3956</v>
      </c>
      <c r="R309" s="9">
        <v>411</v>
      </c>
      <c r="T309" s="3" t="s">
        <v>308</v>
      </c>
      <c r="U309" s="10">
        <v>5427</v>
      </c>
      <c r="V309" s="10">
        <v>2232</v>
      </c>
      <c r="W309" s="10">
        <v>14030</v>
      </c>
      <c r="X309" s="9">
        <v>10</v>
      </c>
    </row>
    <row r="310" spans="1:24" x14ac:dyDescent="0.25">
      <c r="A310" s="28">
        <f>COUNTIF($B$6:B310,B310)</f>
        <v>1</v>
      </c>
      <c r="B310" s="3" t="s">
        <v>309</v>
      </c>
      <c r="C310" s="10">
        <v>5503</v>
      </c>
      <c r="D310" s="10">
        <v>12068</v>
      </c>
      <c r="E310" s="10">
        <v>3237</v>
      </c>
      <c r="F310" s="10">
        <v>1196</v>
      </c>
      <c r="H310" s="3" t="s">
        <v>309</v>
      </c>
      <c r="I310" s="10">
        <v>5503</v>
      </c>
      <c r="J310" s="10">
        <v>13279</v>
      </c>
      <c r="K310" s="10">
        <v>3133</v>
      </c>
      <c r="L310" s="9">
        <v>88</v>
      </c>
      <c r="N310" s="3" t="s">
        <v>309</v>
      </c>
      <c r="O310" s="10">
        <v>5503</v>
      </c>
      <c r="P310" s="10">
        <v>12368</v>
      </c>
      <c r="Q310" s="10">
        <v>4044</v>
      </c>
      <c r="R310" s="9">
        <v>88</v>
      </c>
      <c r="T310" s="3" t="s">
        <v>309</v>
      </c>
      <c r="U310" s="10">
        <v>5503</v>
      </c>
      <c r="V310" s="10">
        <v>2308</v>
      </c>
      <c r="W310" s="10">
        <v>14191</v>
      </c>
      <c r="X310" s="9">
        <v>0</v>
      </c>
    </row>
    <row r="311" spans="1:24" x14ac:dyDescent="0.25">
      <c r="A311" s="28">
        <f>COUNTIF($B$6:B311,B311)</f>
        <v>2</v>
      </c>
      <c r="B311" s="3" t="s">
        <v>195</v>
      </c>
      <c r="C311" s="10">
        <v>8731</v>
      </c>
      <c r="D311" s="10">
        <v>8943</v>
      </c>
      <c r="E311" s="10">
        <v>9026</v>
      </c>
      <c r="F311" s="10">
        <v>6574</v>
      </c>
      <c r="H311" s="3" t="s">
        <v>195</v>
      </c>
      <c r="I311" s="10">
        <v>8731</v>
      </c>
      <c r="J311" s="10">
        <v>9129</v>
      </c>
      <c r="K311" s="10">
        <v>8382</v>
      </c>
      <c r="L311" s="10">
        <v>1426</v>
      </c>
      <c r="N311" s="3" t="s">
        <v>195</v>
      </c>
      <c r="O311" s="10">
        <v>8731</v>
      </c>
      <c r="P311" s="10">
        <v>8962</v>
      </c>
      <c r="Q311" s="10">
        <v>9019</v>
      </c>
      <c r="R311" s="10">
        <v>1426</v>
      </c>
      <c r="T311" s="3" t="s">
        <v>195</v>
      </c>
      <c r="U311" s="10">
        <v>8731</v>
      </c>
      <c r="V311" s="10">
        <v>9345</v>
      </c>
      <c r="W311" s="10">
        <v>8639</v>
      </c>
      <c r="X311" s="9">
        <v>0</v>
      </c>
    </row>
    <row r="312" spans="1:24" x14ac:dyDescent="0.25">
      <c r="A312" s="28">
        <f>COUNTIF($B$6:B312,B312)</f>
        <v>1</v>
      </c>
      <c r="B312" s="3" t="s">
        <v>310</v>
      </c>
      <c r="C312" s="9">
        <v>4.3</v>
      </c>
      <c r="D312" s="9">
        <v>4.43</v>
      </c>
      <c r="E312" s="9">
        <v>3.61</v>
      </c>
      <c r="F312" s="9">
        <v>4.71</v>
      </c>
      <c r="H312" s="3" t="s">
        <v>310</v>
      </c>
      <c r="I312" s="9">
        <v>4.3</v>
      </c>
      <c r="J312" s="9">
        <v>4.38</v>
      </c>
      <c r="K312" s="9">
        <v>4.22</v>
      </c>
      <c r="L312" s="9">
        <v>3.06</v>
      </c>
      <c r="N312" s="3" t="s">
        <v>310</v>
      </c>
      <c r="O312" s="9">
        <v>4.3</v>
      </c>
      <c r="P312" s="9">
        <v>4.38</v>
      </c>
      <c r="Q312" s="9">
        <v>4.22</v>
      </c>
      <c r="R312" s="9">
        <v>3.06</v>
      </c>
      <c r="T312" s="3" t="s">
        <v>310</v>
      </c>
      <c r="U312" s="9">
        <v>4.3</v>
      </c>
      <c r="V312" s="9">
        <v>4.5999999999999996</v>
      </c>
      <c r="W312" s="9">
        <v>4.26</v>
      </c>
      <c r="X312" s="9">
        <v>0</v>
      </c>
    </row>
    <row r="313" spans="1:24" x14ac:dyDescent="0.25">
      <c r="A313" s="28">
        <f>COUNTIF($B$6:B313,B313)</f>
        <v>1</v>
      </c>
      <c r="B313" s="3" t="s">
        <v>311</v>
      </c>
      <c r="C313" s="9">
        <v>3.52</v>
      </c>
      <c r="D313" s="9">
        <v>3.6</v>
      </c>
      <c r="E313" s="9">
        <v>3.17</v>
      </c>
      <c r="F313" s="9">
        <v>3.62</v>
      </c>
      <c r="H313" s="3" t="s">
        <v>311</v>
      </c>
      <c r="I313" s="9">
        <v>3.52</v>
      </c>
      <c r="J313" s="9">
        <v>3.58</v>
      </c>
      <c r="K313" s="9">
        <v>3.47</v>
      </c>
      <c r="L313" s="9">
        <v>2.35</v>
      </c>
      <c r="N313" s="3" t="s">
        <v>311</v>
      </c>
      <c r="O313" s="9">
        <v>3.52</v>
      </c>
      <c r="P313" s="9">
        <v>3.58</v>
      </c>
      <c r="Q313" s="9">
        <v>3.5</v>
      </c>
      <c r="R313" s="9">
        <v>2.35</v>
      </c>
      <c r="T313" s="3" t="s">
        <v>311</v>
      </c>
      <c r="U313" s="9">
        <v>3.52</v>
      </c>
      <c r="V313" s="9">
        <v>3.59</v>
      </c>
      <c r="W313" s="9">
        <v>3.51</v>
      </c>
      <c r="X313" s="9">
        <v>0</v>
      </c>
    </row>
    <row r="314" spans="1:24" x14ac:dyDescent="0.25">
      <c r="A314" s="28">
        <f>COUNTIF($B$6:B314,B314)</f>
        <v>1</v>
      </c>
      <c r="B314" s="3" t="s">
        <v>312</v>
      </c>
      <c r="C314" s="9">
        <v>172</v>
      </c>
      <c r="D314" s="9">
        <v>222</v>
      </c>
      <c r="E314" s="9">
        <v>0</v>
      </c>
      <c r="F314" s="9">
        <v>146</v>
      </c>
      <c r="H314" s="3" t="s">
        <v>312</v>
      </c>
      <c r="I314" s="9">
        <v>172</v>
      </c>
      <c r="J314" s="9">
        <v>168</v>
      </c>
      <c r="K314" s="9">
        <v>218</v>
      </c>
      <c r="L314" s="9">
        <v>0</v>
      </c>
      <c r="N314" s="3" t="s">
        <v>312</v>
      </c>
      <c r="O314" s="9">
        <v>172</v>
      </c>
      <c r="P314" s="9">
        <v>168</v>
      </c>
      <c r="Q314" s="9">
        <v>207</v>
      </c>
      <c r="R314" s="9">
        <v>0</v>
      </c>
      <c r="T314" s="3" t="s">
        <v>312</v>
      </c>
      <c r="U314" s="9">
        <v>172</v>
      </c>
      <c r="V314" s="9">
        <v>170</v>
      </c>
      <c r="W314" s="9">
        <v>173</v>
      </c>
      <c r="X314" s="9">
        <v>0</v>
      </c>
    </row>
    <row r="315" spans="1:24" s="29" customFormat="1" x14ac:dyDescent="0.25">
      <c r="A315" s="28">
        <f>COUNTIF($B$6:B315,B315)</f>
        <v>1</v>
      </c>
      <c r="B315" s="41" t="s">
        <v>313</v>
      </c>
      <c r="C315" s="40">
        <v>3.03</v>
      </c>
      <c r="D315" s="40">
        <v>3.1</v>
      </c>
      <c r="E315" s="40">
        <v>2.81</v>
      </c>
      <c r="F315" s="40">
        <v>2.97</v>
      </c>
      <c r="H315" s="41" t="s">
        <v>313</v>
      </c>
      <c r="I315" s="40">
        <v>3.03</v>
      </c>
      <c r="J315" s="40">
        <v>3.04</v>
      </c>
      <c r="K315" s="40">
        <v>2.9</v>
      </c>
      <c r="L315" s="40">
        <v>6.95</v>
      </c>
      <c r="N315" s="41" t="s">
        <v>313</v>
      </c>
      <c r="O315" s="40">
        <v>3.03</v>
      </c>
      <c r="P315" s="40">
        <v>2.94</v>
      </c>
      <c r="Q315" s="40">
        <v>3.24</v>
      </c>
      <c r="R315" s="40">
        <v>6.95</v>
      </c>
      <c r="T315" s="41" t="s">
        <v>313</v>
      </c>
      <c r="U315" s="40">
        <v>3.03</v>
      </c>
      <c r="V315" s="40">
        <v>3.51</v>
      </c>
      <c r="W315" s="40">
        <v>2.93</v>
      </c>
      <c r="X315" s="40">
        <v>0</v>
      </c>
    </row>
    <row r="316" spans="1:24" x14ac:dyDescent="0.25">
      <c r="A316" s="28">
        <f>COUNTIF($B$6:B316,B316)</f>
        <v>1</v>
      </c>
      <c r="B316" s="3" t="s">
        <v>314</v>
      </c>
      <c r="C316" s="9">
        <v>0</v>
      </c>
      <c r="D316" s="9">
        <v>0</v>
      </c>
      <c r="E316" s="9">
        <v>0</v>
      </c>
      <c r="F316" s="9">
        <v>0</v>
      </c>
      <c r="H316" s="3" t="s">
        <v>314</v>
      </c>
      <c r="I316" s="9">
        <v>0</v>
      </c>
      <c r="J316" s="9">
        <v>0</v>
      </c>
      <c r="K316" s="9">
        <v>0</v>
      </c>
      <c r="L316" s="9">
        <v>0</v>
      </c>
      <c r="N316" s="3" t="s">
        <v>314</v>
      </c>
      <c r="O316" s="9">
        <v>0</v>
      </c>
      <c r="P316" s="9">
        <v>0</v>
      </c>
      <c r="Q316" s="9">
        <v>0</v>
      </c>
      <c r="R316" s="9">
        <v>0</v>
      </c>
      <c r="T316" s="3" t="s">
        <v>314</v>
      </c>
      <c r="U316" s="9">
        <v>0</v>
      </c>
      <c r="V316" s="9">
        <v>0</v>
      </c>
      <c r="W316" s="9">
        <v>0</v>
      </c>
      <c r="X316" s="9">
        <v>0</v>
      </c>
    </row>
    <row r="317" spans="1:24" x14ac:dyDescent="0.25">
      <c r="A317" s="28">
        <f>COUNTIF($B$6:B317,B317)</f>
        <v>0</v>
      </c>
      <c r="B317" s="3"/>
      <c r="C317" s="9"/>
      <c r="D317" s="9"/>
      <c r="E317" s="9"/>
      <c r="F317" s="9"/>
      <c r="H317" s="3"/>
      <c r="I317" s="9"/>
      <c r="J317" s="9"/>
      <c r="K317" s="9"/>
      <c r="L317" s="9"/>
      <c r="N317" s="3"/>
      <c r="O317" s="9"/>
      <c r="P317" s="9"/>
      <c r="Q317" s="9"/>
      <c r="R317" s="9"/>
      <c r="T317" s="3"/>
      <c r="U317" s="9"/>
      <c r="V317" s="9"/>
      <c r="W317" s="9"/>
      <c r="X317" s="9"/>
    </row>
    <row r="318" spans="1:24" s="29" customFormat="1" x14ac:dyDescent="0.25">
      <c r="A318" s="28">
        <f>COUNTIF($B$6:B318,B318)</f>
        <v>1</v>
      </c>
      <c r="B318" s="41" t="s">
        <v>315</v>
      </c>
      <c r="C318" s="42">
        <v>5302</v>
      </c>
      <c r="D318" s="42">
        <v>5956</v>
      </c>
      <c r="E318" s="42">
        <v>8313</v>
      </c>
      <c r="F318" s="42">
        <v>2813</v>
      </c>
      <c r="H318" s="41" t="s">
        <v>315</v>
      </c>
      <c r="I318" s="42">
        <v>5302</v>
      </c>
      <c r="J318" s="42">
        <v>4080</v>
      </c>
      <c r="K318" s="42">
        <v>8607</v>
      </c>
      <c r="L318" s="42">
        <v>7161</v>
      </c>
      <c r="N318" s="41" t="s">
        <v>315</v>
      </c>
      <c r="O318" s="42">
        <v>5302</v>
      </c>
      <c r="P318" s="42">
        <v>3680</v>
      </c>
      <c r="Q318" s="42">
        <v>6182</v>
      </c>
      <c r="R318" s="42">
        <v>7389</v>
      </c>
      <c r="T318" s="41" t="s">
        <v>315</v>
      </c>
      <c r="U318" s="42">
        <v>5302</v>
      </c>
      <c r="V318" s="42">
        <v>6032</v>
      </c>
      <c r="W318" s="42">
        <v>6129</v>
      </c>
      <c r="X318" s="42">
        <v>3650</v>
      </c>
    </row>
    <row r="319" spans="1:24" s="29" customFormat="1" x14ac:dyDescent="0.25">
      <c r="A319" s="28">
        <f>COUNTIF($B$6:B319,B319)</f>
        <v>1</v>
      </c>
      <c r="B319" s="41" t="s">
        <v>316</v>
      </c>
      <c r="C319" s="42">
        <v>2225</v>
      </c>
      <c r="D319" s="42">
        <v>1827</v>
      </c>
      <c r="E319" s="40">
        <v>0</v>
      </c>
      <c r="F319" s="42">
        <v>4812</v>
      </c>
      <c r="H319" s="41" t="s">
        <v>316</v>
      </c>
      <c r="I319" s="42">
        <v>2225</v>
      </c>
      <c r="J319" s="42">
        <v>1364</v>
      </c>
      <c r="K319" s="42">
        <v>2700</v>
      </c>
      <c r="L319" s="42">
        <v>6417</v>
      </c>
      <c r="N319" s="41" t="s">
        <v>316</v>
      </c>
      <c r="O319" s="42">
        <v>2225</v>
      </c>
      <c r="P319" s="42">
        <v>1863</v>
      </c>
      <c r="Q319" s="40">
        <v>0</v>
      </c>
      <c r="R319" s="42">
        <v>4812</v>
      </c>
      <c r="T319" s="41" t="s">
        <v>316</v>
      </c>
      <c r="U319" s="42">
        <v>2225</v>
      </c>
      <c r="V319" s="42">
        <v>10364</v>
      </c>
      <c r="W319" s="40">
        <v>919</v>
      </c>
      <c r="X319" s="42">
        <v>4812</v>
      </c>
    </row>
    <row r="320" spans="1:24" s="29" customFormat="1" x14ac:dyDescent="0.25">
      <c r="A320" s="28">
        <f>COUNTIF($B$6:B320,B320)</f>
        <v>1</v>
      </c>
      <c r="B320" s="41" t="s">
        <v>317</v>
      </c>
      <c r="C320" s="42">
        <v>4396</v>
      </c>
      <c r="D320" s="42">
        <v>5223</v>
      </c>
      <c r="E320" s="42">
        <v>6199</v>
      </c>
      <c r="F320" s="42">
        <v>3661</v>
      </c>
      <c r="H320" s="41" t="s">
        <v>317</v>
      </c>
      <c r="I320" s="42">
        <v>4396</v>
      </c>
      <c r="J320" s="42">
        <v>4123</v>
      </c>
      <c r="K320" s="42">
        <v>6480</v>
      </c>
      <c r="L320" s="42">
        <v>3935</v>
      </c>
      <c r="N320" s="41" t="s">
        <v>317</v>
      </c>
      <c r="O320" s="42">
        <v>4396</v>
      </c>
      <c r="P320" s="42">
        <v>4426</v>
      </c>
      <c r="Q320" s="42">
        <v>8384</v>
      </c>
      <c r="R320" s="42">
        <v>4163</v>
      </c>
      <c r="T320" s="41" t="s">
        <v>317</v>
      </c>
      <c r="U320" s="42">
        <v>4396</v>
      </c>
      <c r="V320" s="42">
        <v>4588</v>
      </c>
      <c r="W320" s="42">
        <v>5490</v>
      </c>
      <c r="X320" s="42">
        <v>4051</v>
      </c>
    </row>
    <row r="321" spans="1:24" x14ac:dyDescent="0.25">
      <c r="A321" s="28">
        <f>COUNTIF($B$6:B321,B321)</f>
        <v>0</v>
      </c>
      <c r="B321" s="3"/>
      <c r="C321" s="9"/>
      <c r="D321" s="9"/>
      <c r="E321" s="9"/>
      <c r="F321" s="9"/>
      <c r="H321" s="3"/>
      <c r="I321" s="9"/>
      <c r="J321" s="9"/>
      <c r="K321" s="9"/>
      <c r="L321" s="9"/>
      <c r="N321" s="3"/>
      <c r="O321" s="9"/>
      <c r="P321" s="9"/>
      <c r="Q321" s="9"/>
      <c r="R321" s="9"/>
      <c r="T321" s="3"/>
      <c r="U321" s="9"/>
      <c r="V321" s="9"/>
      <c r="W321" s="9"/>
      <c r="X321" s="9"/>
    </row>
    <row r="322" spans="1:24" x14ac:dyDescent="0.25">
      <c r="A322" s="28">
        <f>COUNTIF($B$6:B322,B322)</f>
        <v>1</v>
      </c>
      <c r="B322" s="3" t="s">
        <v>318</v>
      </c>
      <c r="C322" s="9">
        <v>4.34</v>
      </c>
      <c r="D322" s="9">
        <v>2.46</v>
      </c>
      <c r="E322" s="9">
        <v>6.87</v>
      </c>
      <c r="F322" s="9">
        <v>13.34</v>
      </c>
      <c r="H322" s="3" t="s">
        <v>318</v>
      </c>
      <c r="I322" s="9">
        <v>4.34</v>
      </c>
      <c r="J322" s="9">
        <v>1.99</v>
      </c>
      <c r="K322" s="9">
        <v>7.24</v>
      </c>
      <c r="L322" s="9">
        <v>42.55</v>
      </c>
      <c r="N322" s="3" t="s">
        <v>318</v>
      </c>
      <c r="O322" s="9">
        <v>4.34</v>
      </c>
      <c r="P322" s="9">
        <v>2.72</v>
      </c>
      <c r="Q322" s="9">
        <v>5.13</v>
      </c>
      <c r="R322" s="9">
        <v>35.14</v>
      </c>
      <c r="T322" s="3" t="s">
        <v>318</v>
      </c>
      <c r="U322" s="9">
        <v>4.34</v>
      </c>
      <c r="V322" s="9">
        <v>6.77</v>
      </c>
      <c r="W322" s="9">
        <v>2.3199999999999998</v>
      </c>
      <c r="X322" s="9">
        <v>0</v>
      </c>
    </row>
    <row r="323" spans="1:24" x14ac:dyDescent="0.25">
      <c r="A323" s="28">
        <f>COUNTIF($B$6:B323,B323)</f>
        <v>0</v>
      </c>
      <c r="B323" s="3"/>
      <c r="C323" s="9"/>
      <c r="D323" s="9"/>
      <c r="E323" s="9"/>
      <c r="F323" s="9"/>
      <c r="H323" s="3"/>
      <c r="I323" s="9"/>
      <c r="J323" s="9"/>
      <c r="K323" s="9"/>
      <c r="L323" s="9"/>
      <c r="N323" s="3"/>
      <c r="O323" s="9"/>
      <c r="P323" s="9"/>
      <c r="Q323" s="9"/>
      <c r="R323" s="9"/>
      <c r="T323" s="3"/>
      <c r="U323" s="9"/>
      <c r="V323" s="9"/>
      <c r="W323" s="9"/>
      <c r="X323" s="9"/>
    </row>
    <row r="324" spans="1:24" x14ac:dyDescent="0.25">
      <c r="A324" s="28">
        <f>COUNTIF($B$6:B324,B324)</f>
        <v>1</v>
      </c>
      <c r="B324" s="3" t="s">
        <v>319</v>
      </c>
      <c r="C324" s="9">
        <v>0</v>
      </c>
      <c r="D324" s="9">
        <v>0</v>
      </c>
      <c r="E324" s="9">
        <v>1</v>
      </c>
      <c r="F324" s="9">
        <v>0</v>
      </c>
      <c r="H324" s="3" t="s">
        <v>319</v>
      </c>
      <c r="I324" s="9">
        <v>0</v>
      </c>
      <c r="J324" s="9">
        <v>0</v>
      </c>
      <c r="K324" s="9">
        <v>0</v>
      </c>
      <c r="L324" s="9">
        <v>1</v>
      </c>
      <c r="N324" s="3" t="s">
        <v>319</v>
      </c>
      <c r="O324" s="9">
        <v>0</v>
      </c>
      <c r="P324" s="9">
        <v>0</v>
      </c>
      <c r="Q324" s="9">
        <v>0</v>
      </c>
      <c r="R324" s="9">
        <v>1</v>
      </c>
      <c r="T324" s="3" t="s">
        <v>319</v>
      </c>
      <c r="U324" s="9">
        <v>0</v>
      </c>
      <c r="V324" s="9">
        <v>0</v>
      </c>
      <c r="W324" s="9">
        <v>1</v>
      </c>
      <c r="X324" s="9">
        <v>0</v>
      </c>
    </row>
    <row r="325" spans="1:24" x14ac:dyDescent="0.25">
      <c r="A325" s="28">
        <f>COUNTIF($B$6:B325,B325)</f>
        <v>1</v>
      </c>
      <c r="B325" s="3" t="s">
        <v>320</v>
      </c>
      <c r="C325" s="9">
        <v>0</v>
      </c>
      <c r="D325" s="9">
        <v>0</v>
      </c>
      <c r="E325" s="9">
        <v>0</v>
      </c>
      <c r="F325" s="9">
        <v>0</v>
      </c>
      <c r="H325" s="3" t="s">
        <v>320</v>
      </c>
      <c r="I325" s="9">
        <v>0</v>
      </c>
      <c r="J325" s="9">
        <v>0</v>
      </c>
      <c r="K325" s="9">
        <v>0</v>
      </c>
      <c r="L325" s="9">
        <v>0</v>
      </c>
      <c r="N325" s="3" t="s">
        <v>320</v>
      </c>
      <c r="O325" s="9">
        <v>0</v>
      </c>
      <c r="P325" s="9">
        <v>0</v>
      </c>
      <c r="Q325" s="9">
        <v>0</v>
      </c>
      <c r="R325" s="9">
        <v>0</v>
      </c>
      <c r="T325" s="3" t="s">
        <v>320</v>
      </c>
      <c r="U325" s="9">
        <v>0</v>
      </c>
      <c r="V325" s="9">
        <v>0</v>
      </c>
      <c r="W325" s="9">
        <v>0</v>
      </c>
      <c r="X325" s="9">
        <v>0</v>
      </c>
    </row>
    <row r="326" spans="1:24" x14ac:dyDescent="0.25">
      <c r="A326" s="28">
        <f>COUNTIF($B$6:B326,B326)</f>
        <v>1</v>
      </c>
      <c r="B326" s="3" t="s">
        <v>321</v>
      </c>
      <c r="C326" s="9">
        <v>0</v>
      </c>
      <c r="D326" s="9">
        <v>0</v>
      </c>
      <c r="E326" s="9">
        <v>0</v>
      </c>
      <c r="F326" s="9">
        <v>0</v>
      </c>
      <c r="H326" s="3" t="s">
        <v>321</v>
      </c>
      <c r="I326" s="9">
        <v>0</v>
      </c>
      <c r="J326" s="9">
        <v>0</v>
      </c>
      <c r="K326" s="9">
        <v>0</v>
      </c>
      <c r="L326" s="9">
        <v>0</v>
      </c>
      <c r="N326" s="3" t="s">
        <v>321</v>
      </c>
      <c r="O326" s="9">
        <v>0</v>
      </c>
      <c r="P326" s="9">
        <v>0</v>
      </c>
      <c r="Q326" s="9">
        <v>0</v>
      </c>
      <c r="R326" s="9">
        <v>0</v>
      </c>
      <c r="T326" s="3" t="s">
        <v>321</v>
      </c>
      <c r="U326" s="9">
        <v>0</v>
      </c>
      <c r="V326" s="9">
        <v>0</v>
      </c>
      <c r="W326" s="9">
        <v>0</v>
      </c>
      <c r="X326" s="9">
        <v>0</v>
      </c>
    </row>
    <row r="327" spans="1:24" x14ac:dyDescent="0.25">
      <c r="A327" s="28">
        <f>COUNTIF($B$6:B327,B327)</f>
        <v>1</v>
      </c>
      <c r="B327" s="3" t="s">
        <v>322</v>
      </c>
      <c r="C327" s="9">
        <v>0</v>
      </c>
      <c r="D327" s="9">
        <v>1</v>
      </c>
      <c r="E327" s="9">
        <v>0</v>
      </c>
      <c r="F327" s="9">
        <v>0</v>
      </c>
      <c r="H327" s="3" t="s">
        <v>322</v>
      </c>
      <c r="I327" s="9">
        <v>0</v>
      </c>
      <c r="J327" s="9">
        <v>0</v>
      </c>
      <c r="K327" s="9">
        <v>0</v>
      </c>
      <c r="L327" s="9">
        <v>0</v>
      </c>
      <c r="N327" s="3" t="s">
        <v>322</v>
      </c>
      <c r="O327" s="9">
        <v>0</v>
      </c>
      <c r="P327" s="9">
        <v>0</v>
      </c>
      <c r="Q327" s="9">
        <v>0</v>
      </c>
      <c r="R327" s="9">
        <v>0</v>
      </c>
      <c r="T327" s="3" t="s">
        <v>322</v>
      </c>
      <c r="U327" s="9">
        <v>0</v>
      </c>
      <c r="V327" s="9">
        <v>0</v>
      </c>
      <c r="W327" s="9">
        <v>1</v>
      </c>
      <c r="X327" s="9">
        <v>0</v>
      </c>
    </row>
    <row r="328" spans="1:24" x14ac:dyDescent="0.25">
      <c r="A328" s="28">
        <f>COUNTIF($B$6:B328,B328)</f>
        <v>1</v>
      </c>
      <c r="B328" s="3" t="s">
        <v>323</v>
      </c>
      <c r="C328" s="9">
        <v>0</v>
      </c>
      <c r="D328" s="9">
        <v>0</v>
      </c>
      <c r="E328" s="9">
        <v>0</v>
      </c>
      <c r="F328" s="9">
        <v>0</v>
      </c>
      <c r="H328" s="3" t="s">
        <v>323</v>
      </c>
      <c r="I328" s="9">
        <v>0</v>
      </c>
      <c r="J328" s="9">
        <v>0</v>
      </c>
      <c r="K328" s="9">
        <v>0</v>
      </c>
      <c r="L328" s="9">
        <v>0</v>
      </c>
      <c r="N328" s="3" t="s">
        <v>323</v>
      </c>
      <c r="O328" s="9">
        <v>0</v>
      </c>
      <c r="P328" s="9">
        <v>0</v>
      </c>
      <c r="Q328" s="9">
        <v>0</v>
      </c>
      <c r="R328" s="9">
        <v>0</v>
      </c>
      <c r="T328" s="3" t="s">
        <v>323</v>
      </c>
      <c r="U328" s="9">
        <v>0</v>
      </c>
      <c r="V328" s="9">
        <v>0</v>
      </c>
      <c r="W328" s="9">
        <v>0</v>
      </c>
      <c r="X328" s="9">
        <v>0</v>
      </c>
    </row>
    <row r="329" spans="1:24" x14ac:dyDescent="0.25">
      <c r="A329" s="28">
        <f>COUNTIF($B$6:B329,B329)</f>
        <v>0</v>
      </c>
      <c r="B329" s="3"/>
      <c r="C329" s="9"/>
      <c r="D329" s="9"/>
      <c r="E329" s="9"/>
      <c r="F329" s="9"/>
      <c r="H329" s="3"/>
      <c r="I329" s="9"/>
      <c r="J329" s="9"/>
      <c r="K329" s="9"/>
      <c r="L329" s="9"/>
      <c r="N329" s="3"/>
      <c r="O329" s="9"/>
      <c r="P329" s="9"/>
      <c r="Q329" s="9"/>
      <c r="R329" s="9"/>
      <c r="T329" s="3"/>
      <c r="U329" s="9"/>
      <c r="V329" s="9"/>
      <c r="W329" s="9"/>
      <c r="X329" s="9"/>
    </row>
    <row r="330" spans="1:24" x14ac:dyDescent="0.25">
      <c r="A330" s="28">
        <f>COUNTIF($B$6:B330,B330)</f>
        <v>0</v>
      </c>
      <c r="B330" s="3"/>
      <c r="C330" s="9"/>
      <c r="D330" s="9"/>
      <c r="E330" s="9"/>
      <c r="F330" s="9"/>
      <c r="H330" s="3"/>
      <c r="I330" s="9"/>
      <c r="J330" s="9"/>
      <c r="K330" s="9"/>
      <c r="L330" s="9"/>
      <c r="N330" s="3"/>
      <c r="O330" s="9"/>
      <c r="P330" s="9"/>
      <c r="Q330" s="9"/>
      <c r="R330" s="9"/>
      <c r="T330" s="3"/>
      <c r="U330" s="9"/>
      <c r="V330" s="9"/>
      <c r="W330" s="9"/>
      <c r="X330" s="9"/>
    </row>
    <row r="331" spans="1:24" x14ac:dyDescent="0.25">
      <c r="A331" s="28">
        <f>COUNTIF($B$6:B331,B331)</f>
        <v>1</v>
      </c>
      <c r="B331" s="3" t="s">
        <v>324</v>
      </c>
      <c r="C331" s="9">
        <v>0.6</v>
      </c>
      <c r="D331" s="9">
        <v>0.5</v>
      </c>
      <c r="E331" s="9">
        <v>0.6</v>
      </c>
      <c r="F331" s="9">
        <v>0.6</v>
      </c>
      <c r="H331" s="3" t="s">
        <v>324</v>
      </c>
      <c r="I331" s="9">
        <v>0.6</v>
      </c>
      <c r="J331" s="9">
        <v>0.3</v>
      </c>
      <c r="K331" s="9">
        <v>0.8</v>
      </c>
      <c r="L331" s="9">
        <v>0.6</v>
      </c>
      <c r="N331" s="3" t="s">
        <v>324</v>
      </c>
      <c r="O331" s="9">
        <v>0.6</v>
      </c>
      <c r="P331" s="9">
        <v>0.3</v>
      </c>
      <c r="Q331" s="9">
        <v>0.4</v>
      </c>
      <c r="R331" s="9">
        <v>1</v>
      </c>
      <c r="T331" s="3" t="s">
        <v>324</v>
      </c>
      <c r="U331" s="9">
        <v>0.6</v>
      </c>
      <c r="V331" s="9">
        <v>0.7</v>
      </c>
      <c r="W331" s="9">
        <v>0.5</v>
      </c>
      <c r="X331" s="9">
        <v>0.5</v>
      </c>
    </row>
    <row r="332" spans="1:24" x14ac:dyDescent="0.25">
      <c r="A332" s="28">
        <f>COUNTIF($B$6:B332,B332)</f>
        <v>0</v>
      </c>
      <c r="B332" s="3"/>
      <c r="C332" s="9"/>
      <c r="D332" s="9"/>
      <c r="E332" s="9"/>
      <c r="F332" s="9"/>
      <c r="H332" s="3"/>
      <c r="I332" s="9"/>
      <c r="J332" s="9"/>
      <c r="K332" s="9"/>
      <c r="L332" s="9"/>
      <c r="N332" s="3"/>
      <c r="O332" s="9"/>
      <c r="P332" s="9"/>
      <c r="Q332" s="9"/>
      <c r="R332" s="9"/>
      <c r="T332" s="3"/>
      <c r="U332" s="9"/>
      <c r="V332" s="9"/>
      <c r="W332" s="9"/>
      <c r="X332" s="9"/>
    </row>
    <row r="333" spans="1:24" x14ac:dyDescent="0.25">
      <c r="A333" s="28">
        <f>COUNTIF($B$6:B333,B333)</f>
        <v>1</v>
      </c>
      <c r="B333" s="3" t="s">
        <v>325</v>
      </c>
      <c r="C333" s="9">
        <v>1</v>
      </c>
      <c r="D333" s="9">
        <v>1</v>
      </c>
      <c r="E333" s="9">
        <v>1</v>
      </c>
      <c r="F333" s="9">
        <v>1</v>
      </c>
      <c r="H333" s="3" t="s">
        <v>325</v>
      </c>
      <c r="I333" s="9">
        <v>1</v>
      </c>
      <c r="J333" s="9">
        <v>0</v>
      </c>
      <c r="K333" s="9">
        <v>1</v>
      </c>
      <c r="L333" s="9">
        <v>1</v>
      </c>
      <c r="N333" s="3" t="s">
        <v>325</v>
      </c>
      <c r="O333" s="9">
        <v>1</v>
      </c>
      <c r="P333" s="9">
        <v>0</v>
      </c>
      <c r="Q333" s="9">
        <v>1</v>
      </c>
      <c r="R333" s="9">
        <v>1</v>
      </c>
      <c r="T333" s="3" t="s">
        <v>325</v>
      </c>
      <c r="U333" s="9">
        <v>1</v>
      </c>
      <c r="V333" s="9">
        <v>1</v>
      </c>
      <c r="W333" s="9">
        <v>0</v>
      </c>
      <c r="X333" s="9">
        <v>1</v>
      </c>
    </row>
    <row r="334" spans="1:24" x14ac:dyDescent="0.25">
      <c r="A334" s="28">
        <f>COUNTIF($B$6:B334,B334)</f>
        <v>1</v>
      </c>
      <c r="B334" s="3" t="s">
        <v>326</v>
      </c>
      <c r="C334" s="9">
        <v>0</v>
      </c>
      <c r="D334" s="9">
        <v>0</v>
      </c>
      <c r="E334" s="9">
        <v>0</v>
      </c>
      <c r="F334" s="9">
        <v>0</v>
      </c>
      <c r="H334" s="3" t="s">
        <v>326</v>
      </c>
      <c r="I334" s="9">
        <v>0</v>
      </c>
      <c r="J334" s="9">
        <v>0</v>
      </c>
      <c r="K334" s="9">
        <v>0</v>
      </c>
      <c r="L334" s="9">
        <v>0</v>
      </c>
      <c r="N334" s="3" t="s">
        <v>326</v>
      </c>
      <c r="O334" s="9">
        <v>0</v>
      </c>
      <c r="P334" s="9">
        <v>0</v>
      </c>
      <c r="Q334" s="9">
        <v>0</v>
      </c>
      <c r="R334" s="9">
        <v>0</v>
      </c>
      <c r="T334" s="3" t="s">
        <v>326</v>
      </c>
      <c r="U334" s="9">
        <v>0</v>
      </c>
      <c r="V334" s="9">
        <v>0</v>
      </c>
      <c r="W334" s="9">
        <v>0</v>
      </c>
      <c r="X334" s="9">
        <v>0</v>
      </c>
    </row>
    <row r="335" spans="1:24" x14ac:dyDescent="0.25">
      <c r="A335" s="28">
        <f>COUNTIF($B$6:B335,B335)</f>
        <v>1</v>
      </c>
      <c r="B335" s="3" t="s">
        <v>327</v>
      </c>
      <c r="C335" s="9">
        <v>205</v>
      </c>
      <c r="D335" s="9">
        <v>273</v>
      </c>
      <c r="E335" s="9">
        <v>262</v>
      </c>
      <c r="F335" s="9">
        <v>124</v>
      </c>
      <c r="H335" s="3" t="s">
        <v>327</v>
      </c>
      <c r="I335" s="9">
        <v>205</v>
      </c>
      <c r="J335" s="9">
        <v>264</v>
      </c>
      <c r="K335" s="9">
        <v>260</v>
      </c>
      <c r="L335" s="9">
        <v>159</v>
      </c>
      <c r="N335" s="3" t="s">
        <v>327</v>
      </c>
      <c r="O335" s="9">
        <v>205</v>
      </c>
      <c r="P335" s="9">
        <v>211</v>
      </c>
      <c r="Q335" s="9">
        <v>138</v>
      </c>
      <c r="R335" s="9">
        <v>280</v>
      </c>
      <c r="T335" s="3" t="s">
        <v>327</v>
      </c>
      <c r="U335" s="9">
        <v>205</v>
      </c>
      <c r="V335" s="9">
        <v>268</v>
      </c>
      <c r="W335" s="9">
        <v>247</v>
      </c>
      <c r="X335" s="9">
        <v>127</v>
      </c>
    </row>
    <row r="336" spans="1:24" s="29" customFormat="1" x14ac:dyDescent="0.25">
      <c r="A336" s="28">
        <f>COUNTIF($B$6:B336,B336)</f>
        <v>1</v>
      </c>
      <c r="B336" s="41" t="s">
        <v>328</v>
      </c>
      <c r="C336" s="42">
        <v>6870</v>
      </c>
      <c r="D336" s="42">
        <v>7048</v>
      </c>
      <c r="E336" s="42">
        <v>6835</v>
      </c>
      <c r="F336" s="42">
        <v>6809</v>
      </c>
      <c r="H336" s="41" t="s">
        <v>328</v>
      </c>
      <c r="I336" s="42">
        <v>6870</v>
      </c>
      <c r="J336" s="42">
        <v>7163</v>
      </c>
      <c r="K336" s="42">
        <v>7398</v>
      </c>
      <c r="L336" s="42">
        <v>6536</v>
      </c>
      <c r="N336" s="41" t="s">
        <v>328</v>
      </c>
      <c r="O336" s="42">
        <v>6870</v>
      </c>
      <c r="P336" s="42">
        <v>7098</v>
      </c>
      <c r="Q336" s="42">
        <v>6166</v>
      </c>
      <c r="R336" s="42">
        <v>7633</v>
      </c>
      <c r="T336" s="41" t="s">
        <v>328</v>
      </c>
      <c r="U336" s="42">
        <v>6870</v>
      </c>
      <c r="V336" s="42">
        <v>7063</v>
      </c>
      <c r="W336" s="42">
        <v>7031</v>
      </c>
      <c r="X336" s="42">
        <v>6621</v>
      </c>
    </row>
    <row r="337" spans="1:24" x14ac:dyDescent="0.25">
      <c r="A337" s="28">
        <f>COUNTIF($B$6:B337,B337)</f>
        <v>0</v>
      </c>
      <c r="B337" s="3"/>
      <c r="C337" s="9"/>
      <c r="D337" s="9"/>
      <c r="E337" s="9"/>
      <c r="F337" s="9"/>
      <c r="H337" s="3"/>
      <c r="I337" s="9"/>
      <c r="J337" s="9"/>
      <c r="K337" s="9"/>
      <c r="L337" s="9"/>
      <c r="N337" s="3"/>
      <c r="O337" s="9"/>
      <c r="P337" s="9"/>
      <c r="Q337" s="9"/>
      <c r="R337" s="9"/>
      <c r="T337" s="3"/>
      <c r="U337" s="9"/>
      <c r="V337" s="9"/>
      <c r="W337" s="9"/>
      <c r="X337" s="9"/>
    </row>
    <row r="338" spans="1:24" x14ac:dyDescent="0.25">
      <c r="A338" s="28">
        <f>COUNTIF($B$6:B338,B338)</f>
        <v>0</v>
      </c>
    </row>
    <row r="339" spans="1:24" ht="23.25" x14ac:dyDescent="0.25">
      <c r="A339" s="28">
        <f>COUNTIF($B$6:B339,B339)</f>
        <v>1</v>
      </c>
      <c r="B339" s="2" t="s">
        <v>329</v>
      </c>
      <c r="H339" s="2" t="s">
        <v>329</v>
      </c>
      <c r="N339" s="2" t="s">
        <v>329</v>
      </c>
      <c r="T339" s="2" t="s">
        <v>329</v>
      </c>
    </row>
    <row r="340" spans="1:24" x14ac:dyDescent="0.25">
      <c r="A340" s="28">
        <f>COUNTIF($B$6:B340,B340)</f>
        <v>0</v>
      </c>
    </row>
    <row r="341" spans="1:24" x14ac:dyDescent="0.25">
      <c r="A341" s="28">
        <f>COUNTIF($B$6:B341,B341)</f>
        <v>4</v>
      </c>
      <c r="B341" s="3" t="s">
        <v>96</v>
      </c>
      <c r="C341" s="7" t="s">
        <v>97</v>
      </c>
      <c r="D341" s="7" t="s">
        <v>693</v>
      </c>
      <c r="E341" s="7" t="s">
        <v>605</v>
      </c>
      <c r="F341" s="7" t="s">
        <v>606</v>
      </c>
      <c r="H341" s="3" t="s">
        <v>96</v>
      </c>
      <c r="I341" s="7" t="s">
        <v>97</v>
      </c>
      <c r="J341" s="7" t="s">
        <v>693</v>
      </c>
      <c r="K341" s="7" t="s">
        <v>605</v>
      </c>
      <c r="L341" s="7" t="s">
        <v>606</v>
      </c>
      <c r="N341" s="3" t="s">
        <v>96</v>
      </c>
      <c r="O341" s="7" t="s">
        <v>97</v>
      </c>
      <c r="P341" s="7" t="s">
        <v>693</v>
      </c>
      <c r="Q341" s="7" t="s">
        <v>605</v>
      </c>
      <c r="R341" s="7" t="s">
        <v>606</v>
      </c>
      <c r="T341" s="3" t="s">
        <v>96</v>
      </c>
      <c r="U341" s="7" t="s">
        <v>97</v>
      </c>
      <c r="V341" s="7" t="s">
        <v>693</v>
      </c>
      <c r="W341" s="7" t="s">
        <v>605</v>
      </c>
      <c r="X341" s="7" t="s">
        <v>606</v>
      </c>
    </row>
    <row r="342" spans="1:24" x14ac:dyDescent="0.25">
      <c r="A342" s="28">
        <f>COUNTIF($B$6:B342,B342)</f>
        <v>4</v>
      </c>
      <c r="B342" s="3" t="s">
        <v>0</v>
      </c>
      <c r="C342" s="8">
        <v>2013</v>
      </c>
      <c r="D342" s="8">
        <v>2013</v>
      </c>
      <c r="E342" s="8">
        <v>2013</v>
      </c>
      <c r="F342" s="8">
        <v>2013</v>
      </c>
      <c r="H342" s="3" t="s">
        <v>0</v>
      </c>
      <c r="I342" s="8">
        <v>2013</v>
      </c>
      <c r="J342" s="8">
        <v>2013</v>
      </c>
      <c r="K342" s="8">
        <v>2013</v>
      </c>
      <c r="L342" s="8">
        <v>2013</v>
      </c>
      <c r="N342" s="3" t="s">
        <v>0</v>
      </c>
      <c r="O342" s="8">
        <v>2013</v>
      </c>
      <c r="P342" s="8">
        <v>2013</v>
      </c>
      <c r="Q342" s="8">
        <v>2013</v>
      </c>
      <c r="R342" s="8">
        <v>2013</v>
      </c>
      <c r="T342" s="3" t="s">
        <v>0</v>
      </c>
      <c r="U342" s="8">
        <v>2013</v>
      </c>
      <c r="V342" s="8">
        <v>2013</v>
      </c>
      <c r="W342" s="8">
        <v>2013</v>
      </c>
      <c r="X342" s="8">
        <v>2013</v>
      </c>
    </row>
    <row r="343" spans="1:24" x14ac:dyDescent="0.25">
      <c r="A343" s="28">
        <f>COUNTIF($B$6:B343,B343)</f>
        <v>1</v>
      </c>
      <c r="B343" s="5" t="s">
        <v>330</v>
      </c>
      <c r="C343" s="9"/>
      <c r="D343" s="9"/>
      <c r="E343" s="9"/>
      <c r="F343" s="9"/>
      <c r="H343" s="5" t="s">
        <v>330</v>
      </c>
      <c r="I343" s="9"/>
      <c r="J343" s="9"/>
      <c r="K343" s="9"/>
      <c r="L343" s="9"/>
      <c r="N343" s="5" t="s">
        <v>330</v>
      </c>
      <c r="O343" s="9"/>
      <c r="P343" s="9"/>
      <c r="Q343" s="9"/>
      <c r="R343" s="9"/>
      <c r="T343" s="5" t="s">
        <v>330</v>
      </c>
      <c r="U343" s="9"/>
      <c r="V343" s="9"/>
      <c r="W343" s="9"/>
      <c r="X343" s="9"/>
    </row>
    <row r="344" spans="1:24" x14ac:dyDescent="0.25">
      <c r="A344" s="28">
        <f>COUNTIF($B$6:B344,B344)</f>
        <v>1</v>
      </c>
      <c r="B344" s="3" t="s">
        <v>331</v>
      </c>
      <c r="C344" s="9">
        <v>336</v>
      </c>
      <c r="D344" s="9">
        <v>449</v>
      </c>
      <c r="E344" s="9">
        <v>231.7</v>
      </c>
      <c r="F344" s="9">
        <v>327.3</v>
      </c>
      <c r="H344" s="3" t="s">
        <v>331</v>
      </c>
      <c r="I344" s="9">
        <v>336</v>
      </c>
      <c r="J344" s="9">
        <v>479.1</v>
      </c>
      <c r="K344" s="9">
        <v>291.3</v>
      </c>
      <c r="L344" s="9">
        <v>237.5</v>
      </c>
      <c r="N344" s="3" t="s">
        <v>331</v>
      </c>
      <c r="O344" s="9">
        <v>336</v>
      </c>
      <c r="P344" s="9">
        <v>538.4</v>
      </c>
      <c r="Q344" s="9">
        <v>348.8</v>
      </c>
      <c r="R344" s="9">
        <v>120.6</v>
      </c>
      <c r="T344" s="3" t="s">
        <v>331</v>
      </c>
      <c r="U344" s="9">
        <v>336</v>
      </c>
      <c r="V344" s="9">
        <v>185.1</v>
      </c>
      <c r="W344" s="9">
        <v>327.9</v>
      </c>
      <c r="X344" s="9">
        <v>495.3</v>
      </c>
    </row>
    <row r="345" spans="1:24" x14ac:dyDescent="0.25">
      <c r="A345" s="28">
        <f>COUNTIF($B$6:B345,B345)</f>
        <v>1</v>
      </c>
      <c r="B345" s="3" t="s">
        <v>332</v>
      </c>
      <c r="C345" s="9">
        <v>29.3</v>
      </c>
      <c r="D345" s="9">
        <v>30.2</v>
      </c>
      <c r="E345" s="9">
        <v>29.5</v>
      </c>
      <c r="F345" s="9">
        <v>27.9</v>
      </c>
      <c r="H345" s="3" t="s">
        <v>332</v>
      </c>
      <c r="I345" s="9">
        <v>29.3</v>
      </c>
      <c r="J345" s="9">
        <v>30.4</v>
      </c>
      <c r="K345" s="9">
        <v>29.4</v>
      </c>
      <c r="L345" s="9">
        <v>27.1</v>
      </c>
      <c r="N345" s="3" t="s">
        <v>332</v>
      </c>
      <c r="O345" s="9">
        <v>29.3</v>
      </c>
      <c r="P345" s="9">
        <v>29.6</v>
      </c>
      <c r="Q345" s="9">
        <v>29.5</v>
      </c>
      <c r="R345" s="9">
        <v>27.7</v>
      </c>
      <c r="T345" s="3" t="s">
        <v>332</v>
      </c>
      <c r="U345" s="9">
        <v>29.3</v>
      </c>
      <c r="V345" s="9">
        <v>29.1</v>
      </c>
      <c r="W345" s="9">
        <v>29.6</v>
      </c>
      <c r="X345" s="9">
        <v>29.3</v>
      </c>
    </row>
    <row r="346" spans="1:24" x14ac:dyDescent="0.25">
      <c r="A346" s="28">
        <f>COUNTIF($B$6:B346,B346)</f>
        <v>1</v>
      </c>
      <c r="B346" s="3" t="s">
        <v>333</v>
      </c>
      <c r="C346" s="10">
        <v>9855</v>
      </c>
      <c r="D346" s="10">
        <v>13576</v>
      </c>
      <c r="E346" s="10">
        <v>6842</v>
      </c>
      <c r="F346" s="10">
        <v>9147</v>
      </c>
      <c r="H346" s="3" t="s">
        <v>333</v>
      </c>
      <c r="I346" s="10">
        <v>9855</v>
      </c>
      <c r="J346" s="10">
        <v>14547</v>
      </c>
      <c r="K346" s="10">
        <v>8567</v>
      </c>
      <c r="L346" s="10">
        <v>6446</v>
      </c>
      <c r="N346" s="3" t="s">
        <v>333</v>
      </c>
      <c r="O346" s="10">
        <v>9855</v>
      </c>
      <c r="P346" s="10">
        <v>15938</v>
      </c>
      <c r="Q346" s="10">
        <v>10277</v>
      </c>
      <c r="R346" s="10">
        <v>3340</v>
      </c>
      <c r="T346" s="3" t="s">
        <v>333</v>
      </c>
      <c r="U346" s="10">
        <v>9855</v>
      </c>
      <c r="V346" s="10">
        <v>5380</v>
      </c>
      <c r="W346" s="10">
        <v>9693</v>
      </c>
      <c r="X346" s="10">
        <v>14499</v>
      </c>
    </row>
    <row r="347" spans="1:24" x14ac:dyDescent="0.25">
      <c r="A347" s="28">
        <f>COUNTIF($B$6:B347,B347)</f>
        <v>1</v>
      </c>
      <c r="B347" s="3" t="s">
        <v>334</v>
      </c>
      <c r="C347" s="9">
        <v>7.3</v>
      </c>
      <c r="D347" s="9">
        <v>7.3</v>
      </c>
      <c r="E347" s="9">
        <v>7.6</v>
      </c>
      <c r="F347" s="9">
        <v>7.1</v>
      </c>
      <c r="H347" s="3" t="s">
        <v>334</v>
      </c>
      <c r="I347" s="9">
        <v>7.3</v>
      </c>
      <c r="J347" s="9">
        <v>7.5</v>
      </c>
      <c r="K347" s="9">
        <v>6.9</v>
      </c>
      <c r="L347" s="9">
        <v>7.5</v>
      </c>
      <c r="N347" s="3" t="s">
        <v>334</v>
      </c>
      <c r="O347" s="9">
        <v>7.3</v>
      </c>
      <c r="P347" s="9">
        <v>7.3</v>
      </c>
      <c r="Q347" s="9">
        <v>7.3</v>
      </c>
      <c r="R347" s="9">
        <v>7</v>
      </c>
      <c r="T347" s="3" t="s">
        <v>334</v>
      </c>
      <c r="U347" s="9">
        <v>7.3</v>
      </c>
      <c r="V347" s="9">
        <v>7.7</v>
      </c>
      <c r="W347" s="9">
        <v>6.9</v>
      </c>
      <c r="X347" s="9">
        <v>7.5</v>
      </c>
    </row>
    <row r="348" spans="1:24" x14ac:dyDescent="0.25">
      <c r="A348" s="28">
        <f>COUNTIF($B$6:B348,B348)</f>
        <v>1</v>
      </c>
      <c r="B348" s="3" t="s">
        <v>335</v>
      </c>
      <c r="C348" s="10">
        <v>1821</v>
      </c>
      <c r="D348" s="10">
        <v>2617</v>
      </c>
      <c r="E348" s="10">
        <v>1340</v>
      </c>
      <c r="F348" s="10">
        <v>1506</v>
      </c>
      <c r="H348" s="3" t="s">
        <v>335</v>
      </c>
      <c r="I348" s="10">
        <v>1821</v>
      </c>
      <c r="J348" s="10">
        <v>2733</v>
      </c>
      <c r="K348" s="10">
        <v>1862</v>
      </c>
      <c r="L348" s="9">
        <v>867</v>
      </c>
      <c r="N348" s="3" t="s">
        <v>335</v>
      </c>
      <c r="O348" s="10">
        <v>1821</v>
      </c>
      <c r="P348" s="10">
        <v>4186</v>
      </c>
      <c r="Q348" s="10">
        <v>1125</v>
      </c>
      <c r="R348" s="9">
        <v>149</v>
      </c>
      <c r="T348" s="3" t="s">
        <v>335</v>
      </c>
      <c r="U348" s="10">
        <v>1821</v>
      </c>
      <c r="V348" s="9">
        <v>642</v>
      </c>
      <c r="W348" s="10">
        <v>1915</v>
      </c>
      <c r="X348" s="10">
        <v>2908</v>
      </c>
    </row>
    <row r="349" spans="1:24" x14ac:dyDescent="0.25">
      <c r="A349" s="28">
        <f>COUNTIF($B$6:B349,B349)</f>
        <v>1</v>
      </c>
      <c r="B349" s="3" t="s">
        <v>336</v>
      </c>
      <c r="C349" s="9">
        <v>266</v>
      </c>
      <c r="D349" s="9">
        <v>267</v>
      </c>
      <c r="E349" s="9">
        <v>262</v>
      </c>
      <c r="F349" s="9">
        <v>268</v>
      </c>
      <c r="H349" s="3" t="s">
        <v>336</v>
      </c>
      <c r="I349" s="9">
        <v>266</v>
      </c>
      <c r="J349" s="9">
        <v>271</v>
      </c>
      <c r="K349" s="9">
        <v>256</v>
      </c>
      <c r="L349" s="9">
        <v>272</v>
      </c>
      <c r="N349" s="3" t="s">
        <v>336</v>
      </c>
      <c r="O349" s="9">
        <v>266</v>
      </c>
      <c r="P349" s="9">
        <v>265</v>
      </c>
      <c r="Q349" s="9">
        <v>265</v>
      </c>
      <c r="R349" s="9">
        <v>309</v>
      </c>
      <c r="T349" s="3" t="s">
        <v>336</v>
      </c>
      <c r="U349" s="9">
        <v>266</v>
      </c>
      <c r="V349" s="9">
        <v>291</v>
      </c>
      <c r="W349" s="9">
        <v>259</v>
      </c>
      <c r="X349" s="9">
        <v>265</v>
      </c>
    </row>
    <row r="350" spans="1:24" x14ac:dyDescent="0.25">
      <c r="A350" s="28">
        <f>COUNTIF($B$6:B350,B350)</f>
        <v>0</v>
      </c>
      <c r="B350" s="3"/>
      <c r="C350" s="9"/>
      <c r="D350" s="9"/>
      <c r="E350" s="9"/>
      <c r="F350" s="9"/>
      <c r="H350" s="3"/>
      <c r="I350" s="9"/>
      <c r="J350" s="9"/>
      <c r="K350" s="9"/>
      <c r="L350" s="9"/>
      <c r="N350" s="3"/>
      <c r="O350" s="9"/>
      <c r="P350" s="9"/>
      <c r="Q350" s="9"/>
      <c r="R350" s="9"/>
      <c r="T350" s="3"/>
      <c r="U350" s="9"/>
      <c r="V350" s="9"/>
      <c r="W350" s="9"/>
      <c r="X350" s="9"/>
    </row>
    <row r="351" spans="1:24" x14ac:dyDescent="0.25">
      <c r="A351" s="28">
        <f>COUNTIF($B$6:B351,B351)</f>
        <v>1</v>
      </c>
      <c r="B351" s="5" t="s">
        <v>337</v>
      </c>
      <c r="C351" s="9"/>
      <c r="D351" s="9"/>
      <c r="E351" s="9"/>
      <c r="F351" s="9"/>
      <c r="H351" s="5" t="s">
        <v>337</v>
      </c>
      <c r="I351" s="9"/>
      <c r="J351" s="9"/>
      <c r="K351" s="9"/>
      <c r="L351" s="9"/>
      <c r="N351" s="5" t="s">
        <v>337</v>
      </c>
      <c r="O351" s="9"/>
      <c r="P351" s="9"/>
      <c r="Q351" s="9"/>
      <c r="R351" s="9"/>
      <c r="T351" s="5" t="s">
        <v>337</v>
      </c>
      <c r="U351" s="9"/>
      <c r="V351" s="9"/>
      <c r="W351" s="9"/>
      <c r="X351" s="9"/>
    </row>
    <row r="352" spans="1:24" x14ac:dyDescent="0.25">
      <c r="A352" s="28">
        <f>COUNTIF($B$6:B352,B352)</f>
        <v>1</v>
      </c>
      <c r="B352" s="3" t="s">
        <v>338</v>
      </c>
      <c r="C352" s="9">
        <v>27.1</v>
      </c>
      <c r="D352" s="9">
        <v>27.4</v>
      </c>
      <c r="E352" s="9">
        <v>27.1</v>
      </c>
      <c r="F352" s="9">
        <v>26.5</v>
      </c>
      <c r="H352" s="3" t="s">
        <v>338</v>
      </c>
      <c r="I352" s="9">
        <v>27.1</v>
      </c>
      <c r="J352" s="9">
        <v>26.9</v>
      </c>
      <c r="K352" s="9">
        <v>26.4</v>
      </c>
      <c r="L352" s="9">
        <v>28.1</v>
      </c>
      <c r="N352" s="3" t="s">
        <v>338</v>
      </c>
      <c r="O352" s="9">
        <v>27.1</v>
      </c>
      <c r="P352" s="9">
        <v>23</v>
      </c>
      <c r="Q352" s="9">
        <v>28.8</v>
      </c>
      <c r="R352" s="9">
        <v>40.200000000000003</v>
      </c>
      <c r="T352" s="3" t="s">
        <v>338</v>
      </c>
      <c r="U352" s="9">
        <v>27.1</v>
      </c>
      <c r="V352" s="9">
        <v>31</v>
      </c>
      <c r="W352" s="9">
        <v>27.6</v>
      </c>
      <c r="X352" s="9">
        <v>25.2</v>
      </c>
    </row>
    <row r="353" spans="1:24" x14ac:dyDescent="0.25">
      <c r="A353" s="28">
        <f>COUNTIF($B$6:B353,B353)</f>
        <v>1</v>
      </c>
      <c r="B353" s="3" t="s">
        <v>339</v>
      </c>
      <c r="C353" s="10">
        <v>9094</v>
      </c>
      <c r="D353" s="10">
        <v>12312</v>
      </c>
      <c r="E353" s="10">
        <v>6288</v>
      </c>
      <c r="F353" s="10">
        <v>8681</v>
      </c>
      <c r="H353" s="3" t="s">
        <v>339</v>
      </c>
      <c r="I353" s="10">
        <v>9094</v>
      </c>
      <c r="J353" s="10">
        <v>12896</v>
      </c>
      <c r="K353" s="10">
        <v>7704</v>
      </c>
      <c r="L353" s="10">
        <v>6677</v>
      </c>
      <c r="N353" s="3" t="s">
        <v>339</v>
      </c>
      <c r="O353" s="10">
        <v>9094</v>
      </c>
      <c r="P353" s="10">
        <v>12403</v>
      </c>
      <c r="Q353" s="10">
        <v>10028</v>
      </c>
      <c r="R353" s="10">
        <v>4843</v>
      </c>
      <c r="T353" s="3" t="s">
        <v>339</v>
      </c>
      <c r="U353" s="10">
        <v>9094</v>
      </c>
      <c r="V353" s="10">
        <v>5746</v>
      </c>
      <c r="W353" s="10">
        <v>9042</v>
      </c>
      <c r="X353" s="10">
        <v>12498</v>
      </c>
    </row>
    <row r="354" spans="1:24" x14ac:dyDescent="0.25">
      <c r="A354" s="28">
        <f>COUNTIF($B$6:B354,B354)</f>
        <v>1</v>
      </c>
      <c r="B354" s="3" t="s">
        <v>340</v>
      </c>
      <c r="C354" s="10">
        <v>1434</v>
      </c>
      <c r="D354" s="10">
        <v>1785</v>
      </c>
      <c r="E354" s="9">
        <v>921</v>
      </c>
      <c r="F354" s="10">
        <v>1595</v>
      </c>
      <c r="H354" s="3" t="s">
        <v>340</v>
      </c>
      <c r="I354" s="10">
        <v>1434</v>
      </c>
      <c r="J354" s="10">
        <v>1481</v>
      </c>
      <c r="K354" s="10">
        <v>1304</v>
      </c>
      <c r="L354" s="10">
        <v>1516</v>
      </c>
      <c r="N354" s="3" t="s">
        <v>340</v>
      </c>
      <c r="O354" s="10">
        <v>1434</v>
      </c>
      <c r="P354" s="9">
        <v>794</v>
      </c>
      <c r="Q354" s="10">
        <v>1236</v>
      </c>
      <c r="R354" s="10">
        <v>2272</v>
      </c>
      <c r="T354" s="3" t="s">
        <v>340</v>
      </c>
      <c r="U354" s="10">
        <v>1434</v>
      </c>
      <c r="V354" s="10">
        <v>1175</v>
      </c>
      <c r="W354" s="10">
        <v>1774</v>
      </c>
      <c r="X354" s="10">
        <v>1352</v>
      </c>
    </row>
    <row r="355" spans="1:24" s="29" customFormat="1" x14ac:dyDescent="0.25">
      <c r="A355" s="28">
        <f>COUNTIF($B$6:B355,B355)</f>
        <v>1</v>
      </c>
      <c r="B355" s="41" t="s">
        <v>341</v>
      </c>
      <c r="C355" s="40">
        <v>271</v>
      </c>
      <c r="D355" s="40">
        <v>273</v>
      </c>
      <c r="E355" s="40">
        <v>261</v>
      </c>
      <c r="F355" s="40">
        <v>275</v>
      </c>
      <c r="H355" s="41" t="s">
        <v>341</v>
      </c>
      <c r="I355" s="40">
        <v>271</v>
      </c>
      <c r="J355" s="40">
        <v>271</v>
      </c>
      <c r="K355" s="40">
        <v>267</v>
      </c>
      <c r="L355" s="40">
        <v>275</v>
      </c>
      <c r="N355" s="41" t="s">
        <v>341</v>
      </c>
      <c r="O355" s="40">
        <v>271</v>
      </c>
      <c r="P355" s="40">
        <v>265</v>
      </c>
      <c r="Q355" s="40">
        <v>274</v>
      </c>
      <c r="R355" s="40">
        <v>271</v>
      </c>
      <c r="T355" s="41" t="s">
        <v>341</v>
      </c>
      <c r="U355" s="40">
        <v>271</v>
      </c>
      <c r="V355" s="40">
        <v>273</v>
      </c>
      <c r="W355" s="40">
        <v>268</v>
      </c>
      <c r="X355" s="40">
        <v>272</v>
      </c>
    </row>
    <row r="356" spans="1:24" x14ac:dyDescent="0.25">
      <c r="A356" s="28">
        <f>COUNTIF($B$6:B356,B356)</f>
        <v>1</v>
      </c>
      <c r="B356" s="3" t="s">
        <v>342</v>
      </c>
      <c r="C356" s="10">
        <v>5992</v>
      </c>
      <c r="D356" s="10">
        <v>8390</v>
      </c>
      <c r="E356" s="10">
        <v>4043</v>
      </c>
      <c r="F356" s="10">
        <v>5542</v>
      </c>
      <c r="H356" s="3" t="s">
        <v>342</v>
      </c>
      <c r="I356" s="10">
        <v>5992</v>
      </c>
      <c r="J356" s="10">
        <v>9567</v>
      </c>
      <c r="K356" s="10">
        <v>4644</v>
      </c>
      <c r="L356" s="10">
        <v>3761</v>
      </c>
      <c r="N356" s="3" t="s">
        <v>342</v>
      </c>
      <c r="O356" s="10">
        <v>5992</v>
      </c>
      <c r="P356" s="10">
        <v>9361</v>
      </c>
      <c r="Q356" s="10">
        <v>6432</v>
      </c>
      <c r="R356" s="10">
        <v>2177</v>
      </c>
      <c r="T356" s="3" t="s">
        <v>342</v>
      </c>
      <c r="U356" s="10">
        <v>5992</v>
      </c>
      <c r="V356" s="10">
        <v>3151</v>
      </c>
      <c r="W356" s="10">
        <v>5784</v>
      </c>
      <c r="X356" s="10">
        <v>9044</v>
      </c>
    </row>
    <row r="357" spans="1:24" x14ac:dyDescent="0.25">
      <c r="A357" s="28">
        <f>COUNTIF($B$6:B357,B357)</f>
        <v>1</v>
      </c>
      <c r="B357" s="3" t="s">
        <v>343</v>
      </c>
      <c r="C357" s="9">
        <v>28</v>
      </c>
      <c r="D357" s="9">
        <v>27</v>
      </c>
      <c r="E357" s="9">
        <v>29</v>
      </c>
      <c r="F357" s="9">
        <v>29</v>
      </c>
      <c r="H357" s="3" t="s">
        <v>343</v>
      </c>
      <c r="I357" s="9">
        <v>28</v>
      </c>
      <c r="J357" s="9">
        <v>27</v>
      </c>
      <c r="K357" s="9">
        <v>29</v>
      </c>
      <c r="L357" s="9">
        <v>30</v>
      </c>
      <c r="N357" s="3" t="s">
        <v>343</v>
      </c>
      <c r="O357" s="9">
        <v>28</v>
      </c>
      <c r="P357" s="9">
        <v>28</v>
      </c>
      <c r="Q357" s="9">
        <v>28</v>
      </c>
      <c r="R357" s="9">
        <v>29</v>
      </c>
      <c r="T357" s="3" t="s">
        <v>343</v>
      </c>
      <c r="U357" s="9">
        <v>28</v>
      </c>
      <c r="V357" s="9">
        <v>28</v>
      </c>
      <c r="W357" s="9">
        <v>28</v>
      </c>
      <c r="X357" s="9">
        <v>28</v>
      </c>
    </row>
    <row r="358" spans="1:24" s="29" customFormat="1" x14ac:dyDescent="0.25">
      <c r="A358" s="28">
        <f>COUNTIF($B$6:B358,B358)</f>
        <v>1</v>
      </c>
      <c r="B358" s="41" t="s">
        <v>344</v>
      </c>
      <c r="C358" s="40">
        <v>436</v>
      </c>
      <c r="D358" s="40">
        <v>438</v>
      </c>
      <c r="E358" s="40">
        <v>433</v>
      </c>
      <c r="F358" s="40">
        <v>434</v>
      </c>
      <c r="H358" s="41" t="s">
        <v>344</v>
      </c>
      <c r="I358" s="40">
        <v>436</v>
      </c>
      <c r="J358" s="40">
        <v>438</v>
      </c>
      <c r="K358" s="40">
        <v>435</v>
      </c>
      <c r="L358" s="40">
        <v>432</v>
      </c>
      <c r="N358" s="41" t="s">
        <v>344</v>
      </c>
      <c r="O358" s="40">
        <v>436</v>
      </c>
      <c r="P358" s="40">
        <v>438</v>
      </c>
      <c r="Q358" s="40">
        <v>434</v>
      </c>
      <c r="R358" s="40">
        <v>433</v>
      </c>
      <c r="T358" s="41" t="s">
        <v>344</v>
      </c>
      <c r="U358" s="40">
        <v>436</v>
      </c>
      <c r="V358" s="40">
        <v>430</v>
      </c>
      <c r="W358" s="40">
        <v>442</v>
      </c>
      <c r="X358" s="40">
        <v>434</v>
      </c>
    </row>
    <row r="359" spans="1:24" x14ac:dyDescent="0.25">
      <c r="A359" s="28">
        <f>COUNTIF($B$6:B359,B359)</f>
        <v>0</v>
      </c>
      <c r="B359" s="3"/>
      <c r="C359" s="9"/>
      <c r="D359" s="9"/>
      <c r="E359" s="9"/>
      <c r="F359" s="9"/>
      <c r="H359" s="3"/>
      <c r="I359" s="9"/>
      <c r="J359" s="9"/>
      <c r="K359" s="9"/>
      <c r="L359" s="9"/>
      <c r="N359" s="3"/>
      <c r="O359" s="9"/>
      <c r="P359" s="9"/>
      <c r="Q359" s="9"/>
      <c r="R359" s="9"/>
      <c r="T359" s="3"/>
      <c r="U359" s="9"/>
      <c r="V359" s="9"/>
      <c r="W359" s="9"/>
      <c r="X359" s="9"/>
    </row>
    <row r="360" spans="1:24" x14ac:dyDescent="0.25">
      <c r="A360" s="28">
        <f>COUNTIF($B$6:B360,B360)</f>
        <v>1</v>
      </c>
      <c r="B360" s="5" t="s">
        <v>345</v>
      </c>
      <c r="C360" s="9"/>
      <c r="D360" s="9"/>
      <c r="E360" s="9"/>
      <c r="F360" s="9"/>
      <c r="H360" s="5" t="s">
        <v>345</v>
      </c>
      <c r="I360" s="9"/>
      <c r="J360" s="9"/>
      <c r="K360" s="9"/>
      <c r="L360" s="9"/>
      <c r="N360" s="5" t="s">
        <v>345</v>
      </c>
      <c r="O360" s="9"/>
      <c r="P360" s="9"/>
      <c r="Q360" s="9"/>
      <c r="R360" s="9"/>
      <c r="T360" s="5" t="s">
        <v>345</v>
      </c>
      <c r="U360" s="9"/>
      <c r="V360" s="9"/>
      <c r="W360" s="9"/>
      <c r="X360" s="9"/>
    </row>
    <row r="361" spans="1:24" x14ac:dyDescent="0.25">
      <c r="A361" s="28">
        <f>COUNTIF($B$6:B361,B361)</f>
        <v>1</v>
      </c>
      <c r="B361" s="3" t="s">
        <v>346</v>
      </c>
      <c r="C361" s="10">
        <v>5724</v>
      </c>
      <c r="D361" s="10">
        <v>6729</v>
      </c>
      <c r="E361" s="10">
        <v>4420</v>
      </c>
      <c r="F361" s="10">
        <v>6022</v>
      </c>
      <c r="H361" s="3" t="s">
        <v>346</v>
      </c>
      <c r="I361" s="10">
        <v>5724</v>
      </c>
      <c r="J361" s="10">
        <v>5625</v>
      </c>
      <c r="K361" s="10">
        <v>5704</v>
      </c>
      <c r="L361" s="10">
        <v>5842</v>
      </c>
      <c r="N361" s="3" t="s">
        <v>346</v>
      </c>
      <c r="O361" s="10">
        <v>5724</v>
      </c>
      <c r="P361" s="10">
        <v>3815</v>
      </c>
      <c r="Q361" s="10">
        <v>6028</v>
      </c>
      <c r="R361" s="10">
        <v>7330</v>
      </c>
      <c r="T361" s="3" t="s">
        <v>346</v>
      </c>
      <c r="U361" s="10">
        <v>5724</v>
      </c>
      <c r="V361" s="10">
        <v>5066</v>
      </c>
      <c r="W361" s="10">
        <v>6258</v>
      </c>
      <c r="X361" s="10">
        <v>5846</v>
      </c>
    </row>
    <row r="362" spans="1:24" x14ac:dyDescent="0.25">
      <c r="A362" s="28">
        <f>COUNTIF($B$6:B362,B362)</f>
        <v>1</v>
      </c>
      <c r="B362" s="3" t="s">
        <v>347</v>
      </c>
      <c r="C362" s="10">
        <v>2916</v>
      </c>
      <c r="D362" s="10">
        <v>3256</v>
      </c>
      <c r="E362" s="10">
        <v>2459</v>
      </c>
      <c r="F362" s="10">
        <v>3031</v>
      </c>
      <c r="H362" s="3" t="s">
        <v>347</v>
      </c>
      <c r="I362" s="10">
        <v>2916</v>
      </c>
      <c r="J362" s="10">
        <v>2817</v>
      </c>
      <c r="K362" s="10">
        <v>2813</v>
      </c>
      <c r="L362" s="10">
        <v>3117</v>
      </c>
      <c r="N362" s="3" t="s">
        <v>347</v>
      </c>
      <c r="O362" s="10">
        <v>2916</v>
      </c>
      <c r="P362" s="10">
        <v>1473</v>
      </c>
      <c r="Q362" s="10">
        <v>2750</v>
      </c>
      <c r="R362" s="10">
        <v>4526</v>
      </c>
      <c r="T362" s="3" t="s">
        <v>347</v>
      </c>
      <c r="U362" s="10">
        <v>2916</v>
      </c>
      <c r="V362" s="10">
        <v>2736</v>
      </c>
      <c r="W362" s="10">
        <v>3165</v>
      </c>
      <c r="X362" s="10">
        <v>2845</v>
      </c>
    </row>
    <row r="363" spans="1:24" s="29" customFormat="1" x14ac:dyDescent="0.25">
      <c r="A363" s="28">
        <f>COUNTIF($B$6:B363,B363)</f>
        <v>1</v>
      </c>
      <c r="B363" s="41" t="s">
        <v>348</v>
      </c>
      <c r="C363" s="40">
        <v>437</v>
      </c>
      <c r="D363" s="40">
        <v>430</v>
      </c>
      <c r="E363" s="40">
        <v>435</v>
      </c>
      <c r="F363" s="40">
        <v>445</v>
      </c>
      <c r="H363" s="41" t="s">
        <v>348</v>
      </c>
      <c r="I363" s="40">
        <v>437</v>
      </c>
      <c r="J363" s="40">
        <v>426</v>
      </c>
      <c r="K363" s="40">
        <v>440</v>
      </c>
      <c r="L363" s="40">
        <v>444</v>
      </c>
      <c r="N363" s="41" t="s">
        <v>348</v>
      </c>
      <c r="O363" s="40">
        <v>437</v>
      </c>
      <c r="P363" s="40">
        <v>445</v>
      </c>
      <c r="Q363" s="40">
        <v>422</v>
      </c>
      <c r="R363" s="40">
        <v>443</v>
      </c>
      <c r="T363" s="41" t="s">
        <v>348</v>
      </c>
      <c r="U363" s="40">
        <v>437</v>
      </c>
      <c r="V363" s="40">
        <v>434</v>
      </c>
      <c r="W363" s="40">
        <v>443</v>
      </c>
      <c r="X363" s="40">
        <v>433</v>
      </c>
    </row>
    <row r="364" spans="1:24" x14ac:dyDescent="0.25">
      <c r="A364" s="28">
        <f>COUNTIF($B$6:B364,B364)</f>
        <v>1</v>
      </c>
      <c r="B364" s="3" t="s">
        <v>349</v>
      </c>
      <c r="C364" s="10">
        <v>5511</v>
      </c>
      <c r="D364" s="10">
        <v>6410</v>
      </c>
      <c r="E364" s="10">
        <v>4311</v>
      </c>
      <c r="F364" s="10">
        <v>5813</v>
      </c>
      <c r="H364" s="3" t="s">
        <v>349</v>
      </c>
      <c r="I364" s="10">
        <v>5511</v>
      </c>
      <c r="J364" s="10">
        <v>5334</v>
      </c>
      <c r="K364" s="10">
        <v>5501</v>
      </c>
      <c r="L364" s="10">
        <v>5699</v>
      </c>
      <c r="N364" s="3" t="s">
        <v>349</v>
      </c>
      <c r="O364" s="10">
        <v>5511</v>
      </c>
      <c r="P364" s="10">
        <v>3562</v>
      </c>
      <c r="Q364" s="10">
        <v>5813</v>
      </c>
      <c r="R364" s="10">
        <v>7161</v>
      </c>
      <c r="T364" s="3" t="s">
        <v>349</v>
      </c>
      <c r="U364" s="10">
        <v>5511</v>
      </c>
      <c r="V364" s="10">
        <v>4929</v>
      </c>
      <c r="W364" s="10">
        <v>6071</v>
      </c>
      <c r="X364" s="10">
        <v>5534</v>
      </c>
    </row>
    <row r="365" spans="1:24" x14ac:dyDescent="0.25">
      <c r="A365" s="28">
        <f>COUNTIF($B$6:B365,B365)</f>
        <v>1</v>
      </c>
      <c r="B365" s="3" t="s">
        <v>350</v>
      </c>
      <c r="C365" s="12">
        <v>-94</v>
      </c>
      <c r="D365" s="12">
        <v>-135</v>
      </c>
      <c r="E365" s="12">
        <v>-60</v>
      </c>
      <c r="F365" s="12">
        <v>-87</v>
      </c>
      <c r="H365" s="3" t="s">
        <v>350</v>
      </c>
      <c r="I365" s="12">
        <v>-94</v>
      </c>
      <c r="J365" s="12">
        <v>-129</v>
      </c>
      <c r="K365" s="12">
        <v>-82</v>
      </c>
      <c r="L365" s="12">
        <v>-71</v>
      </c>
      <c r="N365" s="3" t="s">
        <v>350</v>
      </c>
      <c r="O365" s="12">
        <v>-94</v>
      </c>
      <c r="P365" s="12">
        <v>-153</v>
      </c>
      <c r="Q365" s="12">
        <v>-96</v>
      </c>
      <c r="R365" s="12">
        <v>-33</v>
      </c>
      <c r="T365" s="3" t="s">
        <v>350</v>
      </c>
      <c r="U365" s="12">
        <v>-94</v>
      </c>
      <c r="V365" s="12">
        <v>-42</v>
      </c>
      <c r="W365" s="12">
        <v>-85</v>
      </c>
      <c r="X365" s="12">
        <v>-155</v>
      </c>
    </row>
    <row r="366" spans="1:24" x14ac:dyDescent="0.25">
      <c r="A366" s="28">
        <f>COUNTIF($B$6:B366,B366)</f>
        <v>1</v>
      </c>
      <c r="B366" s="3" t="s">
        <v>351</v>
      </c>
      <c r="C366" s="9">
        <v>74</v>
      </c>
      <c r="D366" s="9">
        <v>74</v>
      </c>
      <c r="E366" s="9">
        <v>76</v>
      </c>
      <c r="F366" s="9">
        <v>73</v>
      </c>
      <c r="H366" s="3" t="s">
        <v>351</v>
      </c>
      <c r="I366" s="9">
        <v>74</v>
      </c>
      <c r="J366" s="9">
        <v>71</v>
      </c>
      <c r="K366" s="9">
        <v>74</v>
      </c>
      <c r="L366" s="9">
        <v>78</v>
      </c>
      <c r="N366" s="3" t="s">
        <v>351</v>
      </c>
      <c r="O366" s="9">
        <v>74</v>
      </c>
      <c r="P366" s="9">
        <v>69</v>
      </c>
      <c r="Q366" s="9">
        <v>75</v>
      </c>
      <c r="R366" s="9">
        <v>78</v>
      </c>
      <c r="T366" s="3" t="s">
        <v>351</v>
      </c>
      <c r="U366" s="9">
        <v>74</v>
      </c>
      <c r="V366" s="9">
        <v>77</v>
      </c>
      <c r="W366" s="9">
        <v>76</v>
      </c>
      <c r="X366" s="9">
        <v>69</v>
      </c>
    </row>
    <row r="367" spans="1:24" s="29" customFormat="1" x14ac:dyDescent="0.25">
      <c r="A367" s="28">
        <f>COUNTIF($B$6:B367,B367)</f>
        <v>1</v>
      </c>
      <c r="B367" s="41" t="s">
        <v>352</v>
      </c>
      <c r="C367" s="42">
        <v>1004</v>
      </c>
      <c r="D367" s="42">
        <v>1008</v>
      </c>
      <c r="E367" s="42">
        <v>1002</v>
      </c>
      <c r="F367" s="42">
        <v>1001</v>
      </c>
      <c r="H367" s="41" t="s">
        <v>352</v>
      </c>
      <c r="I367" s="42">
        <v>1004</v>
      </c>
      <c r="J367" s="42">
        <v>1006</v>
      </c>
      <c r="K367" s="42">
        <v>1005</v>
      </c>
      <c r="L367" s="42">
        <v>1001</v>
      </c>
      <c r="N367" s="41" t="s">
        <v>352</v>
      </c>
      <c r="O367" s="42">
        <v>1004</v>
      </c>
      <c r="P367" s="42">
        <v>1002</v>
      </c>
      <c r="Q367" s="42">
        <v>1003</v>
      </c>
      <c r="R367" s="42">
        <v>1005</v>
      </c>
      <c r="T367" s="41" t="s">
        <v>352</v>
      </c>
      <c r="U367" s="42">
        <v>1004</v>
      </c>
      <c r="V367" s="42">
        <v>1006</v>
      </c>
      <c r="W367" s="42">
        <v>1008</v>
      </c>
      <c r="X367" s="40">
        <v>998</v>
      </c>
    </row>
    <row r="368" spans="1:24" x14ac:dyDescent="0.25">
      <c r="A368" s="28">
        <f>COUNTIF($B$6:B368,B368)</f>
        <v>1</v>
      </c>
      <c r="B368" s="3" t="s">
        <v>353</v>
      </c>
      <c r="C368" s="9">
        <v>150</v>
      </c>
      <c r="D368" s="9">
        <v>312</v>
      </c>
      <c r="E368" s="9">
        <v>75</v>
      </c>
      <c r="F368" s="9">
        <v>63</v>
      </c>
      <c r="H368" s="3" t="s">
        <v>353</v>
      </c>
      <c r="I368" s="9">
        <v>150</v>
      </c>
      <c r="J368" s="9">
        <v>351</v>
      </c>
      <c r="K368" s="9">
        <v>67</v>
      </c>
      <c r="L368" s="9">
        <v>33</v>
      </c>
      <c r="N368" s="3" t="s">
        <v>353</v>
      </c>
      <c r="O368" s="9">
        <v>150</v>
      </c>
      <c r="P368" s="9">
        <v>323</v>
      </c>
      <c r="Q368" s="9">
        <v>87</v>
      </c>
      <c r="R368" s="9">
        <v>40</v>
      </c>
      <c r="T368" s="3" t="s">
        <v>353</v>
      </c>
      <c r="U368" s="9">
        <v>150</v>
      </c>
      <c r="V368" s="9">
        <v>93</v>
      </c>
      <c r="W368" s="9">
        <v>148</v>
      </c>
      <c r="X368" s="9">
        <v>209</v>
      </c>
    </row>
    <row r="369" spans="1:24" s="29" customFormat="1" x14ac:dyDescent="0.25">
      <c r="A369" s="28">
        <f>COUNTIF($B$6:B369,B369)</f>
        <v>1</v>
      </c>
      <c r="B369" s="41" t="s">
        <v>354</v>
      </c>
      <c r="C369" s="42">
        <v>1531</v>
      </c>
      <c r="D369" s="42">
        <v>1498</v>
      </c>
      <c r="E369" s="42">
        <v>1527</v>
      </c>
      <c r="F369" s="42">
        <v>1702</v>
      </c>
      <c r="H369" s="41" t="s">
        <v>354</v>
      </c>
      <c r="I369" s="42">
        <v>1531</v>
      </c>
      <c r="J369" s="42">
        <v>1575</v>
      </c>
      <c r="K369" s="42">
        <v>1267</v>
      </c>
      <c r="L369" s="42">
        <v>1602</v>
      </c>
      <c r="N369" s="41" t="s">
        <v>354</v>
      </c>
      <c r="O369" s="42">
        <v>1531</v>
      </c>
      <c r="P369" s="42">
        <v>1539</v>
      </c>
      <c r="Q369" s="42">
        <v>1489</v>
      </c>
      <c r="R369" s="42">
        <v>1559</v>
      </c>
      <c r="T369" s="41" t="s">
        <v>354</v>
      </c>
      <c r="U369" s="42">
        <v>1531</v>
      </c>
      <c r="V369" s="42">
        <v>1585</v>
      </c>
      <c r="W369" s="42">
        <v>1504</v>
      </c>
      <c r="X369" s="42">
        <v>1527</v>
      </c>
    </row>
    <row r="370" spans="1:24" s="29" customFormat="1" x14ac:dyDescent="0.25">
      <c r="A370" s="28">
        <f>COUNTIF($B$6:B370,B370)</f>
        <v>1</v>
      </c>
      <c r="B370" s="41" t="s">
        <v>355</v>
      </c>
      <c r="C370" s="42">
        <v>1850</v>
      </c>
      <c r="D370" s="42">
        <v>1747</v>
      </c>
      <c r="E370" s="42">
        <v>1904</v>
      </c>
      <c r="F370" s="42">
        <v>1973</v>
      </c>
      <c r="H370" s="41" t="s">
        <v>355</v>
      </c>
      <c r="I370" s="42">
        <v>1850</v>
      </c>
      <c r="J370" s="42">
        <v>1768</v>
      </c>
      <c r="K370" s="42">
        <v>1895</v>
      </c>
      <c r="L370" s="42">
        <v>1946</v>
      </c>
      <c r="N370" s="41" t="s">
        <v>355</v>
      </c>
      <c r="O370" s="42">
        <v>1850</v>
      </c>
      <c r="P370" s="42">
        <v>1809</v>
      </c>
      <c r="Q370" s="42">
        <v>1888</v>
      </c>
      <c r="R370" s="42">
        <v>1930</v>
      </c>
      <c r="T370" s="41" t="s">
        <v>355</v>
      </c>
      <c r="U370" s="42">
        <v>1850</v>
      </c>
      <c r="V370" s="42">
        <v>1879</v>
      </c>
      <c r="W370" s="42">
        <v>1927</v>
      </c>
      <c r="X370" s="42">
        <v>1800</v>
      </c>
    </row>
    <row r="371" spans="1:24" x14ac:dyDescent="0.25">
      <c r="A371" s="28">
        <f>COUNTIF($B$6:B371,B371)</f>
        <v>0</v>
      </c>
      <c r="B371" s="3"/>
      <c r="C371" s="9"/>
      <c r="D371" s="9"/>
      <c r="E371" s="9"/>
      <c r="F371" s="9"/>
      <c r="H371" s="3"/>
      <c r="I371" s="9"/>
      <c r="J371" s="9"/>
      <c r="K371" s="9"/>
      <c r="L371" s="9"/>
      <c r="N371" s="3"/>
      <c r="O371" s="9"/>
      <c r="P371" s="9"/>
      <c r="Q371" s="9"/>
      <c r="R371" s="9"/>
      <c r="T371" s="3"/>
      <c r="U371" s="9"/>
      <c r="V371" s="9"/>
      <c r="W371" s="9"/>
      <c r="X371" s="9"/>
    </row>
    <row r="372" spans="1:24" x14ac:dyDescent="0.25">
      <c r="A372" s="28">
        <f>COUNTIF($B$6:B372,B372)</f>
        <v>0</v>
      </c>
    </row>
    <row r="373" spans="1:24" ht="23.25" x14ac:dyDescent="0.25">
      <c r="A373" s="28">
        <f>COUNTIF($B$6:B373,B373)</f>
        <v>1</v>
      </c>
      <c r="B373" s="2" t="s">
        <v>356</v>
      </c>
      <c r="H373" s="2" t="s">
        <v>356</v>
      </c>
      <c r="N373" s="2" t="s">
        <v>356</v>
      </c>
      <c r="T373" s="2" t="s">
        <v>356</v>
      </c>
    </row>
    <row r="374" spans="1:24" x14ac:dyDescent="0.25">
      <c r="A374" s="28">
        <f>COUNTIF($B$6:B374,B374)</f>
        <v>0</v>
      </c>
    </row>
    <row r="375" spans="1:24" x14ac:dyDescent="0.25">
      <c r="A375" s="28">
        <f>COUNTIF($B$6:B375,B375)</f>
        <v>5</v>
      </c>
      <c r="B375" s="3" t="s">
        <v>96</v>
      </c>
      <c r="C375" s="7" t="s">
        <v>97</v>
      </c>
      <c r="D375" s="7" t="s">
        <v>693</v>
      </c>
      <c r="E375" s="7" t="s">
        <v>605</v>
      </c>
      <c r="F375" s="7" t="s">
        <v>606</v>
      </c>
      <c r="H375" s="3" t="s">
        <v>96</v>
      </c>
      <c r="I375" s="7" t="s">
        <v>97</v>
      </c>
      <c r="J375" s="7" t="s">
        <v>693</v>
      </c>
      <c r="K375" s="7" t="s">
        <v>605</v>
      </c>
      <c r="L375" s="7" t="s">
        <v>606</v>
      </c>
      <c r="N375" s="3" t="s">
        <v>96</v>
      </c>
      <c r="O375" s="7" t="s">
        <v>97</v>
      </c>
      <c r="P375" s="7" t="s">
        <v>693</v>
      </c>
      <c r="Q375" s="7" t="s">
        <v>605</v>
      </c>
      <c r="R375" s="7" t="s">
        <v>606</v>
      </c>
      <c r="T375" s="3" t="s">
        <v>96</v>
      </c>
      <c r="U375" s="7" t="s">
        <v>97</v>
      </c>
      <c r="V375" s="7" t="s">
        <v>693</v>
      </c>
      <c r="W375" s="7" t="s">
        <v>605</v>
      </c>
      <c r="X375" s="7" t="s">
        <v>606</v>
      </c>
    </row>
    <row r="376" spans="1:24" x14ac:dyDescent="0.25">
      <c r="A376" s="28">
        <f>COUNTIF($B$6:B376,B376)</f>
        <v>5</v>
      </c>
      <c r="B376" s="3" t="s">
        <v>0</v>
      </c>
      <c r="C376" s="8">
        <v>2013</v>
      </c>
      <c r="D376" s="8">
        <v>2013</v>
      </c>
      <c r="E376" s="8">
        <v>2013</v>
      </c>
      <c r="F376" s="8">
        <v>2013</v>
      </c>
      <c r="H376" s="3" t="s">
        <v>0</v>
      </c>
      <c r="I376" s="8">
        <v>2013</v>
      </c>
      <c r="J376" s="8">
        <v>2013</v>
      </c>
      <c r="K376" s="8">
        <v>2013</v>
      </c>
      <c r="L376" s="8">
        <v>2013</v>
      </c>
      <c r="N376" s="3" t="s">
        <v>0</v>
      </c>
      <c r="O376" s="8">
        <v>2013</v>
      </c>
      <c r="P376" s="8">
        <v>2013</v>
      </c>
      <c r="Q376" s="8">
        <v>2013</v>
      </c>
      <c r="R376" s="8">
        <v>2013</v>
      </c>
      <c r="T376" s="3" t="s">
        <v>0</v>
      </c>
      <c r="U376" s="8">
        <v>2013</v>
      </c>
      <c r="V376" s="8">
        <v>2013</v>
      </c>
      <c r="W376" s="8">
        <v>2013</v>
      </c>
      <c r="X376" s="8">
        <v>2013</v>
      </c>
    </row>
    <row r="377" spans="1:24" x14ac:dyDescent="0.25">
      <c r="A377" s="28">
        <f>COUNTIF($B$6:B377,B377)</f>
        <v>0</v>
      </c>
      <c r="B377" s="3"/>
      <c r="C377" s="9"/>
      <c r="D377" s="9"/>
      <c r="E377" s="9"/>
      <c r="F377" s="9"/>
      <c r="H377" s="3"/>
      <c r="I377" s="9"/>
      <c r="J377" s="9"/>
      <c r="K377" s="9"/>
      <c r="L377" s="9"/>
      <c r="N377" s="3"/>
      <c r="O377" s="9"/>
      <c r="P377" s="9"/>
      <c r="Q377" s="9"/>
      <c r="R377" s="9"/>
      <c r="T377" s="3"/>
      <c r="U377" s="9"/>
      <c r="V377" s="9"/>
      <c r="W377" s="9"/>
      <c r="X377" s="9"/>
    </row>
    <row r="378" spans="1:24" x14ac:dyDescent="0.25">
      <c r="A378" s="28">
        <f>COUNTIF($B$6:B378,B378)</f>
        <v>1</v>
      </c>
      <c r="B378" s="3" t="s">
        <v>357</v>
      </c>
      <c r="C378" s="9">
        <v>10</v>
      </c>
      <c r="D378" s="9">
        <v>17</v>
      </c>
      <c r="E378" s="9">
        <v>0</v>
      </c>
      <c r="F378" s="9">
        <v>12</v>
      </c>
      <c r="H378" s="3" t="s">
        <v>357</v>
      </c>
      <c r="I378" s="9">
        <v>10</v>
      </c>
      <c r="J378" s="9">
        <v>2</v>
      </c>
      <c r="K378" s="9">
        <v>15</v>
      </c>
      <c r="L378" s="9">
        <v>12</v>
      </c>
      <c r="N378" s="3" t="s">
        <v>357</v>
      </c>
      <c r="O378" s="9">
        <v>10</v>
      </c>
      <c r="P378" s="9">
        <v>17</v>
      </c>
      <c r="Q378" s="9">
        <v>0</v>
      </c>
      <c r="R378" s="9">
        <v>12</v>
      </c>
      <c r="T378" s="3" t="s">
        <v>357</v>
      </c>
      <c r="U378" s="9">
        <v>10</v>
      </c>
      <c r="V378" s="9">
        <v>15</v>
      </c>
      <c r="W378" s="9">
        <v>14</v>
      </c>
      <c r="X378" s="9">
        <v>0</v>
      </c>
    </row>
    <row r="379" spans="1:24" x14ac:dyDescent="0.25">
      <c r="A379" s="28">
        <f>COUNTIF($B$6:B379,B379)</f>
        <v>1</v>
      </c>
      <c r="B379" s="3" t="s">
        <v>358</v>
      </c>
      <c r="C379" s="10">
        <v>1842</v>
      </c>
      <c r="D379" s="10">
        <v>2027</v>
      </c>
      <c r="E379" s="9">
        <v>893</v>
      </c>
      <c r="F379" s="10">
        <v>2609</v>
      </c>
      <c r="H379" s="3" t="s">
        <v>358</v>
      </c>
      <c r="I379" s="10">
        <v>1842</v>
      </c>
      <c r="J379" s="10">
        <v>1319</v>
      </c>
      <c r="K379" s="9">
        <v>930</v>
      </c>
      <c r="L379" s="10">
        <v>3281</v>
      </c>
      <c r="N379" s="3" t="s">
        <v>358</v>
      </c>
      <c r="O379" s="10">
        <v>1842</v>
      </c>
      <c r="P379" s="9">
        <v>696</v>
      </c>
      <c r="Q379" s="10">
        <v>1829</v>
      </c>
      <c r="R379" s="10">
        <v>3004</v>
      </c>
      <c r="T379" s="3" t="s">
        <v>358</v>
      </c>
      <c r="U379" s="10">
        <v>1842</v>
      </c>
      <c r="V379" s="9">
        <v>0</v>
      </c>
      <c r="W379" s="10">
        <v>1667</v>
      </c>
      <c r="X379" s="10">
        <v>3864</v>
      </c>
    </row>
    <row r="380" spans="1:24" x14ac:dyDescent="0.25">
      <c r="A380" s="28">
        <f>COUNTIF($B$6:B380,B380)</f>
        <v>1</v>
      </c>
      <c r="B380" s="3" t="s">
        <v>359</v>
      </c>
      <c r="C380" s="9">
        <v>176</v>
      </c>
      <c r="D380" s="9">
        <v>274</v>
      </c>
      <c r="E380" s="9">
        <v>0</v>
      </c>
      <c r="F380" s="9">
        <v>253</v>
      </c>
      <c r="H380" s="3" t="s">
        <v>359</v>
      </c>
      <c r="I380" s="9">
        <v>176</v>
      </c>
      <c r="J380" s="9">
        <v>0</v>
      </c>
      <c r="K380" s="9">
        <v>274</v>
      </c>
      <c r="L380" s="9">
        <v>253</v>
      </c>
      <c r="N380" s="3" t="s">
        <v>359</v>
      </c>
      <c r="O380" s="9">
        <v>176</v>
      </c>
      <c r="P380" s="9">
        <v>274</v>
      </c>
      <c r="Q380" s="9">
        <v>0</v>
      </c>
      <c r="R380" s="9">
        <v>253</v>
      </c>
      <c r="T380" s="3" t="s">
        <v>359</v>
      </c>
      <c r="U380" s="9">
        <v>176</v>
      </c>
      <c r="V380" s="9">
        <v>274</v>
      </c>
      <c r="W380" s="9">
        <v>253</v>
      </c>
      <c r="X380" s="9">
        <v>0</v>
      </c>
    </row>
    <row r="381" spans="1:24" x14ac:dyDescent="0.25">
      <c r="A381" s="28">
        <f>COUNTIF($B$6:B381,B381)</f>
        <v>1</v>
      </c>
      <c r="B381" s="3" t="s">
        <v>360</v>
      </c>
      <c r="C381" s="10">
        <v>1828</v>
      </c>
      <c r="D381" s="10">
        <v>2018</v>
      </c>
      <c r="E381" s="9">
        <v>886</v>
      </c>
      <c r="F381" s="10">
        <v>2582</v>
      </c>
      <c r="H381" s="3" t="s">
        <v>360</v>
      </c>
      <c r="I381" s="10">
        <v>1828</v>
      </c>
      <c r="J381" s="10">
        <v>1275</v>
      </c>
      <c r="K381" s="9">
        <v>858</v>
      </c>
      <c r="L381" s="10">
        <v>3354</v>
      </c>
      <c r="N381" s="3" t="s">
        <v>360</v>
      </c>
      <c r="O381" s="10">
        <v>1828</v>
      </c>
      <c r="P381" s="9">
        <v>696</v>
      </c>
      <c r="Q381" s="10">
        <v>1661</v>
      </c>
      <c r="R381" s="10">
        <v>3130</v>
      </c>
      <c r="T381" s="3" t="s">
        <v>360</v>
      </c>
      <c r="U381" s="10">
        <v>1828</v>
      </c>
      <c r="V381" s="9">
        <v>0</v>
      </c>
      <c r="W381" s="10">
        <v>1594</v>
      </c>
      <c r="X381" s="10">
        <v>3894</v>
      </c>
    </row>
    <row r="382" spans="1:24" x14ac:dyDescent="0.25">
      <c r="A382" s="28">
        <f>COUNTIF($B$6:B382,B382)</f>
        <v>1</v>
      </c>
      <c r="B382" s="3" t="s">
        <v>361</v>
      </c>
      <c r="C382" s="9">
        <v>330</v>
      </c>
      <c r="D382" s="9">
        <v>796</v>
      </c>
      <c r="E382" s="9">
        <v>0</v>
      </c>
      <c r="F382" s="9">
        <v>194</v>
      </c>
      <c r="H382" s="3" t="s">
        <v>361</v>
      </c>
      <c r="I382" s="9">
        <v>330</v>
      </c>
      <c r="J382" s="9">
        <v>0</v>
      </c>
      <c r="K382" s="9">
        <v>796</v>
      </c>
      <c r="L382" s="9">
        <v>194</v>
      </c>
      <c r="N382" s="3" t="s">
        <v>361</v>
      </c>
      <c r="O382" s="9">
        <v>330</v>
      </c>
      <c r="P382" s="9">
        <v>0</v>
      </c>
      <c r="Q382" s="9">
        <v>796</v>
      </c>
      <c r="R382" s="9">
        <v>194</v>
      </c>
      <c r="T382" s="3" t="s">
        <v>361</v>
      </c>
      <c r="U382" s="9">
        <v>330</v>
      </c>
      <c r="V382" s="9">
        <v>0</v>
      </c>
      <c r="W382" s="9">
        <v>796</v>
      </c>
      <c r="X382" s="9">
        <v>194</v>
      </c>
    </row>
    <row r="383" spans="1:24" x14ac:dyDescent="0.25">
      <c r="A383" s="28">
        <f>COUNTIF($B$6:B383,B383)</f>
        <v>1</v>
      </c>
      <c r="B383" s="3" t="s">
        <v>362</v>
      </c>
      <c r="C383" s="9">
        <v>0</v>
      </c>
      <c r="D383" s="9">
        <v>0</v>
      </c>
      <c r="E383" s="9">
        <v>0</v>
      </c>
      <c r="F383" s="9">
        <v>0</v>
      </c>
      <c r="H383" s="3" t="s">
        <v>362</v>
      </c>
      <c r="I383" s="9">
        <v>0</v>
      </c>
      <c r="J383" s="9">
        <v>0</v>
      </c>
      <c r="K383" s="9">
        <v>0</v>
      </c>
      <c r="L383" s="9">
        <v>0</v>
      </c>
      <c r="N383" s="3" t="s">
        <v>362</v>
      </c>
      <c r="O383" s="9">
        <v>0</v>
      </c>
      <c r="P383" s="9">
        <v>0</v>
      </c>
      <c r="Q383" s="9">
        <v>0</v>
      </c>
      <c r="R383" s="9">
        <v>0</v>
      </c>
      <c r="T383" s="3" t="s">
        <v>362</v>
      </c>
      <c r="U383" s="9">
        <v>0</v>
      </c>
      <c r="V383" s="9">
        <v>0</v>
      </c>
      <c r="W383" s="9">
        <v>0</v>
      </c>
      <c r="X383" s="9">
        <v>0</v>
      </c>
    </row>
    <row r="384" spans="1:24" x14ac:dyDescent="0.25">
      <c r="A384" s="28">
        <f>COUNTIF($B$6:B384,B384)</f>
        <v>1</v>
      </c>
      <c r="B384" s="3" t="s">
        <v>363</v>
      </c>
      <c r="C384" s="9">
        <v>0</v>
      </c>
      <c r="D384" s="9">
        <v>0</v>
      </c>
      <c r="E384" s="9">
        <v>0</v>
      </c>
      <c r="F384" s="9">
        <v>0</v>
      </c>
      <c r="H384" s="3" t="s">
        <v>363</v>
      </c>
      <c r="I384" s="9">
        <v>0</v>
      </c>
      <c r="J384" s="9">
        <v>0</v>
      </c>
      <c r="K384" s="9">
        <v>0</v>
      </c>
      <c r="L384" s="9">
        <v>0</v>
      </c>
      <c r="N384" s="3" t="s">
        <v>363</v>
      </c>
      <c r="O384" s="9">
        <v>0</v>
      </c>
      <c r="P384" s="9">
        <v>0</v>
      </c>
      <c r="Q384" s="9">
        <v>0</v>
      </c>
      <c r="R384" s="9">
        <v>0</v>
      </c>
      <c r="T384" s="3" t="s">
        <v>363</v>
      </c>
      <c r="U384" s="9">
        <v>0</v>
      </c>
      <c r="V384" s="9">
        <v>0</v>
      </c>
      <c r="W384" s="9">
        <v>0</v>
      </c>
      <c r="X384" s="9">
        <v>0</v>
      </c>
    </row>
    <row r="385" spans="1:24" x14ac:dyDescent="0.25">
      <c r="A385" s="28">
        <f>COUNTIF($B$6:B385,B385)</f>
        <v>1</v>
      </c>
      <c r="B385" s="3" t="s">
        <v>364</v>
      </c>
      <c r="C385" s="9">
        <v>0</v>
      </c>
      <c r="D385" s="9">
        <v>0</v>
      </c>
      <c r="E385" s="9">
        <v>0</v>
      </c>
      <c r="F385" s="9">
        <v>0</v>
      </c>
      <c r="H385" s="3" t="s">
        <v>364</v>
      </c>
      <c r="I385" s="9">
        <v>0</v>
      </c>
      <c r="J385" s="9">
        <v>0</v>
      </c>
      <c r="K385" s="9">
        <v>0</v>
      </c>
      <c r="L385" s="9">
        <v>0</v>
      </c>
      <c r="N385" s="3" t="s">
        <v>364</v>
      </c>
      <c r="O385" s="9">
        <v>0</v>
      </c>
      <c r="P385" s="9">
        <v>0</v>
      </c>
      <c r="Q385" s="9">
        <v>0</v>
      </c>
      <c r="R385" s="9">
        <v>0</v>
      </c>
      <c r="T385" s="3" t="s">
        <v>364</v>
      </c>
      <c r="U385" s="9">
        <v>0</v>
      </c>
      <c r="V385" s="9">
        <v>0</v>
      </c>
      <c r="W385" s="9">
        <v>0</v>
      </c>
      <c r="X385" s="9">
        <v>0</v>
      </c>
    </row>
    <row r="386" spans="1:24" x14ac:dyDescent="0.25">
      <c r="A386" s="28">
        <f>COUNTIF($B$6:B386,B386)</f>
        <v>1</v>
      </c>
      <c r="B386" s="3" t="s">
        <v>365</v>
      </c>
      <c r="C386" s="9">
        <v>0</v>
      </c>
      <c r="D386" s="9">
        <v>0</v>
      </c>
      <c r="E386" s="9">
        <v>0</v>
      </c>
      <c r="F386" s="9">
        <v>0</v>
      </c>
      <c r="H386" s="3" t="s">
        <v>365</v>
      </c>
      <c r="I386" s="9">
        <v>0</v>
      </c>
      <c r="J386" s="9">
        <v>0</v>
      </c>
      <c r="K386" s="9">
        <v>0</v>
      </c>
      <c r="L386" s="9">
        <v>0</v>
      </c>
      <c r="N386" s="3" t="s">
        <v>365</v>
      </c>
      <c r="O386" s="9">
        <v>0</v>
      </c>
      <c r="P386" s="9">
        <v>0</v>
      </c>
      <c r="Q386" s="9">
        <v>0</v>
      </c>
      <c r="R386" s="9">
        <v>0</v>
      </c>
      <c r="T386" s="3" t="s">
        <v>365</v>
      </c>
      <c r="U386" s="9">
        <v>0</v>
      </c>
      <c r="V386" s="9">
        <v>0</v>
      </c>
      <c r="W386" s="9">
        <v>0</v>
      </c>
      <c r="X386" s="9">
        <v>0</v>
      </c>
    </row>
    <row r="387" spans="1:24" x14ac:dyDescent="0.25">
      <c r="A387" s="28">
        <f>COUNTIF($B$6:B387,B387)</f>
        <v>0</v>
      </c>
      <c r="B387" s="3"/>
      <c r="C387" s="9"/>
      <c r="D387" s="9"/>
      <c r="E387" s="9"/>
      <c r="F387" s="9"/>
      <c r="H387" s="3"/>
      <c r="I387" s="9"/>
      <c r="J387" s="9"/>
      <c r="K387" s="9"/>
      <c r="L387" s="9"/>
      <c r="N387" s="3"/>
      <c r="O387" s="9"/>
      <c r="P387" s="9"/>
      <c r="Q387" s="9"/>
      <c r="R387" s="9"/>
      <c r="T387" s="3"/>
      <c r="U387" s="9"/>
      <c r="V387" s="9"/>
      <c r="W387" s="9"/>
      <c r="X387" s="9"/>
    </row>
    <row r="388" spans="1:24" x14ac:dyDescent="0.25">
      <c r="A388" s="28">
        <f>COUNTIF($B$6:B388,B388)</f>
        <v>1</v>
      </c>
      <c r="B388" s="3" t="s">
        <v>366</v>
      </c>
      <c r="C388" s="9">
        <v>11</v>
      </c>
      <c r="D388" s="9">
        <v>29</v>
      </c>
      <c r="E388" s="9">
        <v>3</v>
      </c>
      <c r="F388" s="9">
        <v>1</v>
      </c>
      <c r="H388" s="3" t="s">
        <v>366</v>
      </c>
      <c r="I388" s="9">
        <v>11</v>
      </c>
      <c r="J388" s="9">
        <v>27</v>
      </c>
      <c r="K388" s="9">
        <v>6</v>
      </c>
      <c r="L388" s="9">
        <v>0</v>
      </c>
      <c r="N388" s="3" t="s">
        <v>366</v>
      </c>
      <c r="O388" s="9">
        <v>11</v>
      </c>
      <c r="P388" s="9">
        <v>27</v>
      </c>
      <c r="Q388" s="9">
        <v>3</v>
      </c>
      <c r="R388" s="9">
        <v>2</v>
      </c>
      <c r="T388" s="3" t="s">
        <v>366</v>
      </c>
      <c r="U388" s="9">
        <v>11</v>
      </c>
      <c r="V388" s="9">
        <v>17</v>
      </c>
      <c r="W388" s="9">
        <v>9</v>
      </c>
      <c r="X388" s="9">
        <v>6</v>
      </c>
    </row>
    <row r="389" spans="1:24" x14ac:dyDescent="0.25">
      <c r="A389" s="28">
        <f>COUNTIF($B$6:B389,B389)</f>
        <v>1</v>
      </c>
      <c r="B389" s="3" t="s">
        <v>367</v>
      </c>
      <c r="C389" s="9">
        <v>0</v>
      </c>
      <c r="D389" s="9">
        <v>0</v>
      </c>
      <c r="E389" s="9">
        <v>0</v>
      </c>
      <c r="F389" s="9">
        <v>0</v>
      </c>
      <c r="H389" s="3" t="s">
        <v>367</v>
      </c>
      <c r="I389" s="9">
        <v>0</v>
      </c>
      <c r="J389" s="9">
        <v>0</v>
      </c>
      <c r="K389" s="9">
        <v>0</v>
      </c>
      <c r="L389" s="9">
        <v>0</v>
      </c>
      <c r="N389" s="3" t="s">
        <v>367</v>
      </c>
      <c r="O389" s="9">
        <v>0</v>
      </c>
      <c r="P389" s="9">
        <v>0</v>
      </c>
      <c r="Q389" s="9">
        <v>0</v>
      </c>
      <c r="R389" s="9">
        <v>0</v>
      </c>
      <c r="T389" s="3" t="s">
        <v>367</v>
      </c>
      <c r="U389" s="9">
        <v>0</v>
      </c>
      <c r="V389" s="9">
        <v>0</v>
      </c>
      <c r="W389" s="9">
        <v>0</v>
      </c>
      <c r="X389" s="9">
        <v>0</v>
      </c>
    </row>
    <row r="390" spans="1:24" x14ac:dyDescent="0.25">
      <c r="A390" s="28">
        <f>COUNTIF($B$6:B390,B390)</f>
        <v>1</v>
      </c>
      <c r="B390" s="3" t="s">
        <v>368</v>
      </c>
      <c r="C390" s="9">
        <v>5.2</v>
      </c>
      <c r="D390" s="9">
        <v>5.3</v>
      </c>
      <c r="E390" s="9">
        <v>4.3</v>
      </c>
      <c r="F390" s="9">
        <v>4.2</v>
      </c>
      <c r="H390" s="3" t="s">
        <v>368</v>
      </c>
      <c r="I390" s="9">
        <v>5.2</v>
      </c>
      <c r="J390" s="9">
        <v>5.2</v>
      </c>
      <c r="K390" s="9">
        <v>5.3</v>
      </c>
      <c r="L390" s="9">
        <v>0</v>
      </c>
      <c r="N390" s="3" t="s">
        <v>368</v>
      </c>
      <c r="O390" s="9">
        <v>5.2</v>
      </c>
      <c r="P390" s="9">
        <v>5.4</v>
      </c>
      <c r="Q390" s="9">
        <v>4.5999999999999996</v>
      </c>
      <c r="R390" s="9">
        <v>4.5</v>
      </c>
      <c r="T390" s="3" t="s">
        <v>368</v>
      </c>
      <c r="U390" s="9">
        <v>5.2</v>
      </c>
      <c r="V390" s="9">
        <v>5.3</v>
      </c>
      <c r="W390" s="9">
        <v>4.9000000000000004</v>
      </c>
      <c r="X390" s="9">
        <v>5.5</v>
      </c>
    </row>
    <row r="391" spans="1:24" x14ac:dyDescent="0.25">
      <c r="A391" s="28">
        <f>COUNTIF($B$6:B391,B391)</f>
        <v>1</v>
      </c>
      <c r="B391" s="3" t="s">
        <v>369</v>
      </c>
      <c r="C391" s="9">
        <v>55</v>
      </c>
      <c r="D391" s="9">
        <v>150</v>
      </c>
      <c r="E391" s="9">
        <v>13</v>
      </c>
      <c r="F391" s="9">
        <v>3</v>
      </c>
      <c r="H391" s="3" t="s">
        <v>369</v>
      </c>
      <c r="I391" s="9">
        <v>55</v>
      </c>
      <c r="J391" s="9">
        <v>141</v>
      </c>
      <c r="K391" s="9">
        <v>25</v>
      </c>
      <c r="L391" s="9">
        <v>0</v>
      </c>
      <c r="N391" s="3" t="s">
        <v>369</v>
      </c>
      <c r="O391" s="9">
        <v>55</v>
      </c>
      <c r="P391" s="9">
        <v>141</v>
      </c>
      <c r="Q391" s="9">
        <v>16</v>
      </c>
      <c r="R391" s="9">
        <v>9</v>
      </c>
      <c r="T391" s="3" t="s">
        <v>369</v>
      </c>
      <c r="U391" s="9">
        <v>55</v>
      </c>
      <c r="V391" s="9">
        <v>89</v>
      </c>
      <c r="W391" s="9">
        <v>48</v>
      </c>
      <c r="X391" s="9">
        <v>29</v>
      </c>
    </row>
    <row r="392" spans="1:24" s="29" customFormat="1" x14ac:dyDescent="0.25">
      <c r="A392" s="28">
        <f>COUNTIF($B$6:B392,B392)</f>
        <v>1</v>
      </c>
      <c r="B392" s="41" t="s">
        <v>370</v>
      </c>
      <c r="C392" s="40">
        <v>592</v>
      </c>
      <c r="D392" s="40">
        <v>594</v>
      </c>
      <c r="E392" s="40">
        <v>570</v>
      </c>
      <c r="F392" s="40">
        <v>564</v>
      </c>
      <c r="H392" s="41" t="s">
        <v>370</v>
      </c>
      <c r="I392" s="40">
        <v>592</v>
      </c>
      <c r="J392" s="40">
        <v>596</v>
      </c>
      <c r="K392" s="40">
        <v>564</v>
      </c>
      <c r="L392" s="40">
        <v>0</v>
      </c>
      <c r="N392" s="41" t="s">
        <v>370</v>
      </c>
      <c r="O392" s="40">
        <v>592</v>
      </c>
      <c r="P392" s="40">
        <v>593</v>
      </c>
      <c r="Q392" s="40">
        <v>593</v>
      </c>
      <c r="R392" s="40">
        <v>558</v>
      </c>
      <c r="T392" s="41" t="s">
        <v>370</v>
      </c>
      <c r="U392" s="40">
        <v>592</v>
      </c>
      <c r="V392" s="40">
        <v>587</v>
      </c>
      <c r="W392" s="40">
        <v>590</v>
      </c>
      <c r="X392" s="40">
        <v>609</v>
      </c>
    </row>
    <row r="393" spans="1:24" x14ac:dyDescent="0.25">
      <c r="A393" s="28">
        <f>COUNTIF($B$6:B393,B393)</f>
        <v>1</v>
      </c>
      <c r="B393" s="3" t="s">
        <v>371</v>
      </c>
      <c r="C393" s="9">
        <v>7</v>
      </c>
      <c r="D393" s="9">
        <v>17</v>
      </c>
      <c r="E393" s="9">
        <v>4</v>
      </c>
      <c r="F393" s="9">
        <v>1</v>
      </c>
      <c r="H393" s="3" t="s">
        <v>371</v>
      </c>
      <c r="I393" s="9">
        <v>7</v>
      </c>
      <c r="J393" s="9">
        <v>18</v>
      </c>
      <c r="K393" s="9">
        <v>3</v>
      </c>
      <c r="L393" s="9">
        <v>0</v>
      </c>
      <c r="N393" s="3" t="s">
        <v>371</v>
      </c>
      <c r="O393" s="9">
        <v>7</v>
      </c>
      <c r="P393" s="9">
        <v>14</v>
      </c>
      <c r="Q393" s="9">
        <v>4</v>
      </c>
      <c r="R393" s="9">
        <v>3</v>
      </c>
      <c r="T393" s="3" t="s">
        <v>371</v>
      </c>
      <c r="U393" s="9">
        <v>7</v>
      </c>
      <c r="V393" s="9">
        <v>7</v>
      </c>
      <c r="W393" s="9">
        <v>6</v>
      </c>
      <c r="X393" s="9">
        <v>8</v>
      </c>
    </row>
    <row r="394" spans="1:24" x14ac:dyDescent="0.25">
      <c r="A394" s="28">
        <f>COUNTIF($B$6:B394,B394)</f>
        <v>1</v>
      </c>
      <c r="B394" s="3" t="s">
        <v>372</v>
      </c>
      <c r="C394" s="9">
        <v>15</v>
      </c>
      <c r="D394" s="9">
        <v>39</v>
      </c>
      <c r="E394" s="9">
        <v>4</v>
      </c>
      <c r="F394" s="9">
        <v>1</v>
      </c>
      <c r="H394" s="3" t="s">
        <v>372</v>
      </c>
      <c r="I394" s="9">
        <v>15</v>
      </c>
      <c r="J394" s="9">
        <v>34</v>
      </c>
      <c r="K394" s="9">
        <v>10</v>
      </c>
      <c r="L394" s="9">
        <v>0</v>
      </c>
      <c r="N394" s="3" t="s">
        <v>372</v>
      </c>
      <c r="O394" s="9">
        <v>15</v>
      </c>
      <c r="P394" s="9">
        <v>37</v>
      </c>
      <c r="Q394" s="9">
        <v>4</v>
      </c>
      <c r="R394" s="9">
        <v>3</v>
      </c>
      <c r="T394" s="3" t="s">
        <v>372</v>
      </c>
      <c r="U394" s="9">
        <v>15</v>
      </c>
      <c r="V394" s="9">
        <v>24</v>
      </c>
      <c r="W394" s="9">
        <v>12</v>
      </c>
      <c r="X394" s="9">
        <v>8</v>
      </c>
    </row>
    <row r="395" spans="1:24" x14ac:dyDescent="0.25">
      <c r="A395" s="28">
        <f>COUNTIF($B$6:B395,B395)</f>
        <v>1</v>
      </c>
      <c r="B395" s="3" t="s">
        <v>373</v>
      </c>
      <c r="C395" s="9">
        <v>52</v>
      </c>
      <c r="D395" s="9">
        <v>140</v>
      </c>
      <c r="E395" s="9">
        <v>11</v>
      </c>
      <c r="F395" s="9">
        <v>3</v>
      </c>
      <c r="H395" s="3" t="s">
        <v>373</v>
      </c>
      <c r="I395" s="9">
        <v>52</v>
      </c>
      <c r="J395" s="9">
        <v>132</v>
      </c>
      <c r="K395" s="9">
        <v>22</v>
      </c>
      <c r="L395" s="9">
        <v>0</v>
      </c>
      <c r="N395" s="3" t="s">
        <v>373</v>
      </c>
      <c r="O395" s="9">
        <v>52</v>
      </c>
      <c r="P395" s="9">
        <v>131</v>
      </c>
      <c r="Q395" s="9">
        <v>16</v>
      </c>
      <c r="R395" s="9">
        <v>8</v>
      </c>
      <c r="T395" s="3" t="s">
        <v>373</v>
      </c>
      <c r="U395" s="9">
        <v>52</v>
      </c>
      <c r="V395" s="9">
        <v>83</v>
      </c>
      <c r="W395" s="9">
        <v>46</v>
      </c>
      <c r="X395" s="9">
        <v>26</v>
      </c>
    </row>
    <row r="396" spans="1:24" x14ac:dyDescent="0.25">
      <c r="A396" s="28">
        <f>COUNTIF($B$6:B396,B396)</f>
        <v>1</v>
      </c>
      <c r="B396" s="3" t="s">
        <v>374</v>
      </c>
      <c r="C396" s="9">
        <v>54</v>
      </c>
      <c r="D396" s="9">
        <v>150</v>
      </c>
      <c r="E396" s="9">
        <v>11</v>
      </c>
      <c r="F396" s="9">
        <v>3</v>
      </c>
      <c r="H396" s="3" t="s">
        <v>374</v>
      </c>
      <c r="I396" s="9">
        <v>54</v>
      </c>
      <c r="J396" s="9">
        <v>136</v>
      </c>
      <c r="K396" s="9">
        <v>28</v>
      </c>
      <c r="L396" s="9">
        <v>0</v>
      </c>
      <c r="N396" s="3" t="s">
        <v>374</v>
      </c>
      <c r="O396" s="9">
        <v>54</v>
      </c>
      <c r="P396" s="9">
        <v>141</v>
      </c>
      <c r="Q396" s="9">
        <v>13</v>
      </c>
      <c r="R396" s="9">
        <v>9</v>
      </c>
      <c r="T396" s="3" t="s">
        <v>374</v>
      </c>
      <c r="U396" s="9">
        <v>54</v>
      </c>
      <c r="V396" s="9">
        <v>89</v>
      </c>
      <c r="W396" s="9">
        <v>46</v>
      </c>
      <c r="X396" s="9">
        <v>28</v>
      </c>
    </row>
    <row r="397" spans="1:24" x14ac:dyDescent="0.25">
      <c r="A397" s="28">
        <f>COUNTIF($B$6:B397,B397)</f>
        <v>0</v>
      </c>
      <c r="B397" s="3"/>
      <c r="C397" s="9"/>
      <c r="D397" s="9"/>
      <c r="E397" s="9"/>
      <c r="F397" s="9"/>
      <c r="H397" s="3"/>
      <c r="I397" s="9"/>
      <c r="J397" s="9"/>
      <c r="K397" s="9"/>
      <c r="L397" s="9"/>
      <c r="N397" s="3"/>
      <c r="O397" s="9"/>
      <c r="P397" s="9"/>
      <c r="Q397" s="9"/>
      <c r="R397" s="9"/>
      <c r="T397" s="3"/>
      <c r="U397" s="9"/>
      <c r="V397" s="9"/>
      <c r="W397" s="9"/>
      <c r="X397" s="9"/>
    </row>
    <row r="398" spans="1:24" x14ac:dyDescent="0.25">
      <c r="A398" s="28">
        <f>COUNTIF($B$6:B398,B398)</f>
        <v>0</v>
      </c>
      <c r="B398" s="3"/>
      <c r="C398" s="9"/>
      <c r="D398" s="9"/>
      <c r="E398" s="9"/>
      <c r="F398" s="9"/>
      <c r="H398" s="3"/>
      <c r="I398" s="9"/>
      <c r="J398" s="9"/>
      <c r="K398" s="9"/>
      <c r="L398" s="9"/>
      <c r="N398" s="3"/>
      <c r="O398" s="9"/>
      <c r="P398" s="9"/>
      <c r="Q398" s="9"/>
      <c r="R398" s="9"/>
      <c r="T398" s="3"/>
      <c r="U398" s="9"/>
      <c r="V398" s="9"/>
      <c r="W398" s="9"/>
      <c r="X398" s="9"/>
    </row>
    <row r="399" spans="1:24" x14ac:dyDescent="0.25">
      <c r="A399" s="28">
        <f>COUNTIF($B$6:B399,B399)</f>
        <v>0</v>
      </c>
    </row>
    <row r="400" spans="1:24" ht="23.25" x14ac:dyDescent="0.25">
      <c r="A400" s="28">
        <f>COUNTIF($B$6:B400,B400)</f>
        <v>1</v>
      </c>
      <c r="B400" s="2" t="s">
        <v>375</v>
      </c>
      <c r="H400" s="2" t="s">
        <v>375</v>
      </c>
      <c r="N400" s="2" t="s">
        <v>375</v>
      </c>
      <c r="T400" s="2" t="s">
        <v>375</v>
      </c>
    </row>
    <row r="401" spans="1:24" x14ac:dyDescent="0.25">
      <c r="A401" s="28">
        <f>COUNTIF($B$6:B401,B401)</f>
        <v>0</v>
      </c>
    </row>
    <row r="402" spans="1:24" x14ac:dyDescent="0.25">
      <c r="A402" s="28">
        <f>COUNTIF($B$6:B402,B402)</f>
        <v>6</v>
      </c>
      <c r="B402" s="3" t="s">
        <v>96</v>
      </c>
      <c r="C402" s="7" t="s">
        <v>97</v>
      </c>
      <c r="D402" s="7" t="s">
        <v>693</v>
      </c>
      <c r="E402" s="7" t="s">
        <v>605</v>
      </c>
      <c r="F402" s="7" t="s">
        <v>606</v>
      </c>
      <c r="H402" s="3" t="s">
        <v>96</v>
      </c>
      <c r="I402" s="7" t="s">
        <v>97</v>
      </c>
      <c r="J402" s="7" t="s">
        <v>693</v>
      </c>
      <c r="K402" s="7" t="s">
        <v>605</v>
      </c>
      <c r="L402" s="7" t="s">
        <v>606</v>
      </c>
      <c r="N402" s="3" t="s">
        <v>96</v>
      </c>
      <c r="O402" s="7" t="s">
        <v>97</v>
      </c>
      <c r="P402" s="7" t="s">
        <v>693</v>
      </c>
      <c r="Q402" s="7" t="s">
        <v>605</v>
      </c>
      <c r="R402" s="7" t="s">
        <v>606</v>
      </c>
      <c r="T402" s="3" t="s">
        <v>96</v>
      </c>
      <c r="U402" s="7" t="s">
        <v>97</v>
      </c>
      <c r="V402" s="7" t="s">
        <v>693</v>
      </c>
      <c r="W402" s="7" t="s">
        <v>605</v>
      </c>
      <c r="X402" s="7" t="s">
        <v>606</v>
      </c>
    </row>
    <row r="403" spans="1:24" x14ac:dyDescent="0.25">
      <c r="A403" s="28">
        <f>COUNTIF($B$6:B403,B403)</f>
        <v>6</v>
      </c>
      <c r="B403" s="3" t="s">
        <v>0</v>
      </c>
      <c r="C403" s="8">
        <v>2013</v>
      </c>
      <c r="D403" s="8">
        <v>2013</v>
      </c>
      <c r="E403" s="8">
        <v>2013</v>
      </c>
      <c r="F403" s="8">
        <v>2013</v>
      </c>
      <c r="H403" s="3" t="s">
        <v>0</v>
      </c>
      <c r="I403" s="8">
        <v>2013</v>
      </c>
      <c r="J403" s="8">
        <v>2013</v>
      </c>
      <c r="K403" s="8">
        <v>2013</v>
      </c>
      <c r="L403" s="8">
        <v>2013</v>
      </c>
      <c r="N403" s="3" t="s">
        <v>0</v>
      </c>
      <c r="O403" s="8">
        <v>2013</v>
      </c>
      <c r="P403" s="8">
        <v>2013</v>
      </c>
      <c r="Q403" s="8">
        <v>2013</v>
      </c>
      <c r="R403" s="8">
        <v>2013</v>
      </c>
      <c r="T403" s="3" t="s">
        <v>0</v>
      </c>
      <c r="U403" s="8">
        <v>2013</v>
      </c>
      <c r="V403" s="8">
        <v>2013</v>
      </c>
      <c r="W403" s="8">
        <v>2013</v>
      </c>
      <c r="X403" s="8">
        <v>2013</v>
      </c>
    </row>
    <row r="404" spans="1:24" x14ac:dyDescent="0.25">
      <c r="A404" s="28">
        <f>COUNTIF($B$6:B404,B404)</f>
        <v>1</v>
      </c>
      <c r="B404" s="5" t="s">
        <v>376</v>
      </c>
      <c r="C404" s="9"/>
      <c r="D404" s="9"/>
      <c r="E404" s="9"/>
      <c r="F404" s="9"/>
      <c r="H404" s="5" t="s">
        <v>376</v>
      </c>
      <c r="I404" s="9"/>
      <c r="J404" s="9"/>
      <c r="K404" s="9"/>
      <c r="L404" s="9"/>
      <c r="N404" s="5" t="s">
        <v>376</v>
      </c>
      <c r="O404" s="9"/>
      <c r="P404" s="9"/>
      <c r="Q404" s="9"/>
      <c r="R404" s="9"/>
      <c r="T404" s="5" t="s">
        <v>376</v>
      </c>
      <c r="U404" s="9"/>
      <c r="V404" s="9"/>
      <c r="W404" s="9"/>
      <c r="X404" s="9"/>
    </row>
    <row r="405" spans="1:24" x14ac:dyDescent="0.25">
      <c r="A405" s="28">
        <f>COUNTIF($B$6:B405,B405)</f>
        <v>1</v>
      </c>
      <c r="B405" s="3" t="s">
        <v>377</v>
      </c>
      <c r="C405" s="10">
        <v>354792</v>
      </c>
      <c r="D405" s="10">
        <v>466145</v>
      </c>
      <c r="E405" s="10">
        <v>291147</v>
      </c>
      <c r="F405" s="10">
        <v>307013</v>
      </c>
      <c r="H405" s="3" t="s">
        <v>377</v>
      </c>
      <c r="I405" s="10">
        <v>354792</v>
      </c>
      <c r="J405" s="10">
        <v>391244</v>
      </c>
      <c r="K405" s="10">
        <v>380807</v>
      </c>
      <c r="L405" s="10">
        <v>292233</v>
      </c>
      <c r="N405" s="3" t="s">
        <v>377</v>
      </c>
      <c r="O405" s="10">
        <v>354792</v>
      </c>
      <c r="P405" s="10">
        <v>452317</v>
      </c>
      <c r="Q405" s="10">
        <v>350014</v>
      </c>
      <c r="R405" s="10">
        <v>261908</v>
      </c>
      <c r="T405" s="3" t="s">
        <v>377</v>
      </c>
      <c r="U405" s="10">
        <v>354792</v>
      </c>
      <c r="V405" s="10">
        <v>304967</v>
      </c>
      <c r="W405" s="10">
        <v>356846</v>
      </c>
      <c r="X405" s="10">
        <v>402635</v>
      </c>
    </row>
    <row r="406" spans="1:24" x14ac:dyDescent="0.25">
      <c r="A406" s="28">
        <f>COUNTIF($B$6:B406,B406)</f>
        <v>1</v>
      </c>
      <c r="B406" s="3" t="s">
        <v>43</v>
      </c>
      <c r="C406" s="10">
        <v>81479</v>
      </c>
      <c r="D406" s="10">
        <v>125425</v>
      </c>
      <c r="E406" s="10">
        <v>57412</v>
      </c>
      <c r="F406" s="10">
        <v>61569</v>
      </c>
      <c r="H406" s="3" t="s">
        <v>43</v>
      </c>
      <c r="I406" s="10">
        <v>81479</v>
      </c>
      <c r="J406" s="10">
        <v>93863</v>
      </c>
      <c r="K406" s="10">
        <v>100437</v>
      </c>
      <c r="L406" s="10">
        <v>50088</v>
      </c>
      <c r="N406" s="3" t="s">
        <v>43</v>
      </c>
      <c r="O406" s="10">
        <v>81479</v>
      </c>
      <c r="P406" s="10">
        <v>149190</v>
      </c>
      <c r="Q406" s="10">
        <v>67489</v>
      </c>
      <c r="R406" s="10">
        <v>27676</v>
      </c>
      <c r="T406" s="3" t="s">
        <v>43</v>
      </c>
      <c r="U406" s="10">
        <v>81479</v>
      </c>
      <c r="V406" s="10">
        <v>70029</v>
      </c>
      <c r="W406" s="10">
        <v>100340</v>
      </c>
      <c r="X406" s="10">
        <v>74055</v>
      </c>
    </row>
    <row r="407" spans="1:24" x14ac:dyDescent="0.25">
      <c r="A407" s="28">
        <f>COUNTIF($B$6:B407,B407)</f>
        <v>1</v>
      </c>
      <c r="B407" s="3" t="s">
        <v>44</v>
      </c>
      <c r="C407" s="10">
        <v>39571</v>
      </c>
      <c r="D407" s="10">
        <v>88699</v>
      </c>
      <c r="E407" s="10">
        <v>21116</v>
      </c>
      <c r="F407" s="10">
        <v>8852</v>
      </c>
      <c r="H407" s="3" t="s">
        <v>44</v>
      </c>
      <c r="I407" s="10">
        <v>39571</v>
      </c>
      <c r="J407" s="10">
        <v>59859</v>
      </c>
      <c r="K407" s="10">
        <v>46494</v>
      </c>
      <c r="L407" s="10">
        <v>12320</v>
      </c>
      <c r="N407" s="3" t="s">
        <v>44</v>
      </c>
      <c r="O407" s="10">
        <v>39571</v>
      </c>
      <c r="P407" s="10">
        <v>103509</v>
      </c>
      <c r="Q407" s="10">
        <v>14389</v>
      </c>
      <c r="R407" s="9">
        <v>758</v>
      </c>
      <c r="T407" s="3" t="s">
        <v>44</v>
      </c>
      <c r="U407" s="10">
        <v>39571</v>
      </c>
      <c r="V407" s="10">
        <v>70983</v>
      </c>
      <c r="W407" s="10">
        <v>31269</v>
      </c>
      <c r="X407" s="10">
        <v>16426</v>
      </c>
    </row>
    <row r="408" spans="1:24" x14ac:dyDescent="0.25">
      <c r="A408" s="28">
        <f>COUNTIF($B$6:B408,B408)</f>
        <v>1</v>
      </c>
      <c r="B408" s="3" t="s">
        <v>378</v>
      </c>
      <c r="C408" s="10">
        <v>53618</v>
      </c>
      <c r="D408" s="10">
        <v>74503</v>
      </c>
      <c r="E408" s="10">
        <v>63242</v>
      </c>
      <c r="F408" s="10">
        <v>23064</v>
      </c>
      <c r="H408" s="3" t="s">
        <v>378</v>
      </c>
      <c r="I408" s="10">
        <v>53618</v>
      </c>
      <c r="J408" s="10">
        <v>79561</v>
      </c>
      <c r="K408" s="10">
        <v>60464</v>
      </c>
      <c r="L408" s="10">
        <v>20781</v>
      </c>
      <c r="N408" s="3" t="s">
        <v>378</v>
      </c>
      <c r="O408" s="10">
        <v>53618</v>
      </c>
      <c r="P408" s="10">
        <v>48876</v>
      </c>
      <c r="Q408" s="10">
        <v>92548</v>
      </c>
      <c r="R408" s="10">
        <v>19380</v>
      </c>
      <c r="T408" s="3" t="s">
        <v>378</v>
      </c>
      <c r="U408" s="10">
        <v>53618</v>
      </c>
      <c r="V408" s="10">
        <v>45961</v>
      </c>
      <c r="W408" s="10">
        <v>74513</v>
      </c>
      <c r="X408" s="10">
        <v>40360</v>
      </c>
    </row>
    <row r="409" spans="1:24" x14ac:dyDescent="0.25">
      <c r="A409" s="28">
        <f>COUNTIF($B$6:B409,B409)</f>
        <v>1</v>
      </c>
      <c r="B409" s="3" t="s">
        <v>45</v>
      </c>
      <c r="C409" s="10">
        <v>205719</v>
      </c>
      <c r="D409" s="10">
        <v>276693</v>
      </c>
      <c r="E409" s="10">
        <v>153778</v>
      </c>
      <c r="F409" s="10">
        <v>186656</v>
      </c>
      <c r="H409" s="3" t="s">
        <v>45</v>
      </c>
      <c r="I409" s="10">
        <v>205719</v>
      </c>
      <c r="J409" s="10">
        <v>229198</v>
      </c>
      <c r="K409" s="10">
        <v>217815</v>
      </c>
      <c r="L409" s="10">
        <v>170090</v>
      </c>
      <c r="N409" s="3" t="s">
        <v>45</v>
      </c>
      <c r="O409" s="10">
        <v>205719</v>
      </c>
      <c r="P409" s="10">
        <v>288780</v>
      </c>
      <c r="Q409" s="10">
        <v>215269</v>
      </c>
      <c r="R409" s="10">
        <v>112969</v>
      </c>
      <c r="T409" s="3" t="s">
        <v>45</v>
      </c>
      <c r="U409" s="10">
        <v>205719</v>
      </c>
      <c r="V409" s="10">
        <v>160205</v>
      </c>
      <c r="W409" s="10">
        <v>241389</v>
      </c>
      <c r="X409" s="10">
        <v>215576</v>
      </c>
    </row>
    <row r="410" spans="1:24" x14ac:dyDescent="0.25">
      <c r="A410" s="28">
        <f>COUNTIF($B$6:B410,B410)</f>
        <v>1</v>
      </c>
      <c r="B410" s="3" t="s">
        <v>379</v>
      </c>
      <c r="C410" s="10">
        <v>1848</v>
      </c>
      <c r="D410" s="12">
        <v>-225</v>
      </c>
      <c r="E410" s="10">
        <v>2322</v>
      </c>
      <c r="F410" s="10">
        <v>3448</v>
      </c>
      <c r="H410" s="3" t="s">
        <v>379</v>
      </c>
      <c r="I410" s="10">
        <v>1848</v>
      </c>
      <c r="J410" s="10">
        <v>2173</v>
      </c>
      <c r="K410" s="10">
        <v>2722</v>
      </c>
      <c r="L410" s="9">
        <v>646</v>
      </c>
      <c r="N410" s="3" t="s">
        <v>379</v>
      </c>
      <c r="O410" s="10">
        <v>1848</v>
      </c>
      <c r="P410" s="10">
        <v>3721</v>
      </c>
      <c r="Q410" s="9">
        <v>84</v>
      </c>
      <c r="R410" s="10">
        <v>1737</v>
      </c>
      <c r="T410" s="3" t="s">
        <v>379</v>
      </c>
      <c r="U410" s="10">
        <v>1848</v>
      </c>
      <c r="V410" s="10">
        <v>1966</v>
      </c>
      <c r="W410" s="12">
        <v>-222</v>
      </c>
      <c r="X410" s="10">
        <v>3802</v>
      </c>
    </row>
    <row r="411" spans="1:24" x14ac:dyDescent="0.25">
      <c r="A411" s="28">
        <f>COUNTIF($B$6:B411,B411)</f>
        <v>1</v>
      </c>
      <c r="B411" s="3" t="s">
        <v>380</v>
      </c>
      <c r="C411" s="10">
        <v>1717</v>
      </c>
      <c r="D411" s="9">
        <v>375</v>
      </c>
      <c r="E411" s="10">
        <v>4559</v>
      </c>
      <c r="F411" s="9">
        <v>214</v>
      </c>
      <c r="H411" s="3" t="s">
        <v>380</v>
      </c>
      <c r="I411" s="10">
        <v>1717</v>
      </c>
      <c r="J411" s="10">
        <v>4045</v>
      </c>
      <c r="K411" s="9">
        <v>832</v>
      </c>
      <c r="L411" s="9">
        <v>271</v>
      </c>
      <c r="N411" s="3" t="s">
        <v>380</v>
      </c>
      <c r="O411" s="10">
        <v>1717</v>
      </c>
      <c r="P411" s="9">
        <v>229</v>
      </c>
      <c r="Q411" s="10">
        <v>4798</v>
      </c>
      <c r="R411" s="9">
        <v>121</v>
      </c>
      <c r="T411" s="3" t="s">
        <v>380</v>
      </c>
      <c r="U411" s="10">
        <v>1717</v>
      </c>
      <c r="V411" s="9">
        <v>161</v>
      </c>
      <c r="W411" s="9">
        <v>447</v>
      </c>
      <c r="X411" s="10">
        <v>4547</v>
      </c>
    </row>
    <row r="412" spans="1:24" x14ac:dyDescent="0.25">
      <c r="A412" s="28">
        <f>COUNTIF($B$6:B412,B412)</f>
        <v>1</v>
      </c>
      <c r="B412" s="3" t="s">
        <v>381</v>
      </c>
      <c r="C412" s="10">
        <v>4137</v>
      </c>
      <c r="D412" s="10">
        <v>4207</v>
      </c>
      <c r="E412" s="10">
        <v>5716</v>
      </c>
      <c r="F412" s="10">
        <v>2485</v>
      </c>
      <c r="H412" s="3" t="s">
        <v>381</v>
      </c>
      <c r="I412" s="10">
        <v>4137</v>
      </c>
      <c r="J412" s="10">
        <v>6350</v>
      </c>
      <c r="K412" s="10">
        <v>3370</v>
      </c>
      <c r="L412" s="10">
        <v>2688</v>
      </c>
      <c r="N412" s="3" t="s">
        <v>381</v>
      </c>
      <c r="O412" s="10">
        <v>4137</v>
      </c>
      <c r="P412" s="10">
        <v>6799</v>
      </c>
      <c r="Q412" s="10">
        <v>3766</v>
      </c>
      <c r="R412" s="10">
        <v>1843</v>
      </c>
      <c r="T412" s="3" t="s">
        <v>381</v>
      </c>
      <c r="U412" s="10">
        <v>4137</v>
      </c>
      <c r="V412" s="10">
        <v>5646</v>
      </c>
      <c r="W412" s="10">
        <v>3327</v>
      </c>
      <c r="X412" s="10">
        <v>3437</v>
      </c>
    </row>
    <row r="413" spans="1:24" x14ac:dyDescent="0.25">
      <c r="A413" s="28">
        <f>COUNTIF($B$6:B413,B413)</f>
        <v>1</v>
      </c>
      <c r="B413" s="3" t="s">
        <v>382</v>
      </c>
      <c r="C413" s="10">
        <v>3916</v>
      </c>
      <c r="D413" s="11">
        <v>-2890</v>
      </c>
      <c r="E413" s="10">
        <v>8310</v>
      </c>
      <c r="F413" s="10">
        <v>6333</v>
      </c>
      <c r="H413" s="3" t="s">
        <v>382</v>
      </c>
      <c r="I413" s="10">
        <v>3916</v>
      </c>
      <c r="J413" s="10">
        <v>8487</v>
      </c>
      <c r="K413" s="10">
        <v>8461</v>
      </c>
      <c r="L413" s="11">
        <v>-5213</v>
      </c>
      <c r="N413" s="3" t="s">
        <v>382</v>
      </c>
      <c r="O413" s="10">
        <v>3916</v>
      </c>
      <c r="P413" s="10">
        <v>13281</v>
      </c>
      <c r="Q413" s="10">
        <v>7338</v>
      </c>
      <c r="R413" s="11">
        <v>-8890</v>
      </c>
      <c r="T413" s="3" t="s">
        <v>382</v>
      </c>
      <c r="U413" s="10">
        <v>3916</v>
      </c>
      <c r="V413" s="10">
        <v>2984</v>
      </c>
      <c r="W413" s="10">
        <v>13758</v>
      </c>
      <c r="X413" s="11">
        <v>-5007</v>
      </c>
    </row>
    <row r="414" spans="1:24" x14ac:dyDescent="0.25">
      <c r="A414" s="28">
        <f>COUNTIF($B$6:B414,B414)</f>
        <v>1</v>
      </c>
      <c r="B414" s="3" t="s">
        <v>383</v>
      </c>
      <c r="C414" s="10">
        <v>5787</v>
      </c>
      <c r="D414" s="10">
        <v>7666</v>
      </c>
      <c r="E414" s="10">
        <v>3188</v>
      </c>
      <c r="F414" s="10">
        <v>6507</v>
      </c>
      <c r="H414" s="3" t="s">
        <v>383</v>
      </c>
      <c r="I414" s="10">
        <v>5787</v>
      </c>
      <c r="J414" s="10">
        <v>6646</v>
      </c>
      <c r="K414" s="10">
        <v>4806</v>
      </c>
      <c r="L414" s="10">
        <v>5908</v>
      </c>
      <c r="N414" s="3" t="s">
        <v>383</v>
      </c>
      <c r="O414" s="10">
        <v>5787</v>
      </c>
      <c r="P414" s="10">
        <v>2749</v>
      </c>
      <c r="Q414" s="10">
        <v>8554</v>
      </c>
      <c r="R414" s="10">
        <v>6057</v>
      </c>
      <c r="T414" s="3" t="s">
        <v>383</v>
      </c>
      <c r="U414" s="10">
        <v>5787</v>
      </c>
      <c r="V414" s="10">
        <v>1740</v>
      </c>
      <c r="W414" s="10">
        <v>4155</v>
      </c>
      <c r="X414" s="10">
        <v>11474</v>
      </c>
    </row>
    <row r="415" spans="1:24" x14ac:dyDescent="0.25">
      <c r="A415" s="28">
        <f>COUNTIF($B$6:B415,B415)</f>
        <v>1</v>
      </c>
      <c r="B415" s="5" t="s">
        <v>384</v>
      </c>
      <c r="C415" s="13">
        <v>752583</v>
      </c>
      <c r="D415" s="13">
        <v>1040598</v>
      </c>
      <c r="E415" s="13">
        <v>610790</v>
      </c>
      <c r="F415" s="13">
        <v>606142</v>
      </c>
      <c r="H415" s="5" t="s">
        <v>384</v>
      </c>
      <c r="I415" s="13">
        <v>752583</v>
      </c>
      <c r="J415" s="13">
        <v>881426</v>
      </c>
      <c r="K415" s="13">
        <v>826209</v>
      </c>
      <c r="L415" s="13">
        <v>549812</v>
      </c>
      <c r="N415" s="5" t="s">
        <v>384</v>
      </c>
      <c r="O415" s="13">
        <v>752583</v>
      </c>
      <c r="P415" s="13">
        <v>1069451</v>
      </c>
      <c r="Q415" s="13">
        <v>764249</v>
      </c>
      <c r="R415" s="13">
        <v>423559</v>
      </c>
      <c r="T415" s="5" t="s">
        <v>384</v>
      </c>
      <c r="U415" s="13">
        <v>752583</v>
      </c>
      <c r="V415" s="13">
        <v>664643</v>
      </c>
      <c r="W415" s="13">
        <v>825823</v>
      </c>
      <c r="X415" s="13">
        <v>767305</v>
      </c>
    </row>
    <row r="416" spans="1:24" x14ac:dyDescent="0.25">
      <c r="A416" s="28">
        <f>COUNTIF($B$6:B416,B416)</f>
        <v>1</v>
      </c>
      <c r="B416" s="3" t="s">
        <v>385</v>
      </c>
      <c r="C416" s="10">
        <v>877107</v>
      </c>
      <c r="D416" s="10">
        <v>1094031</v>
      </c>
      <c r="E416" s="10">
        <v>694418</v>
      </c>
      <c r="F416" s="10">
        <v>842821</v>
      </c>
      <c r="H416" s="3" t="s">
        <v>385</v>
      </c>
      <c r="I416" s="10">
        <v>877107</v>
      </c>
      <c r="J416" s="10">
        <v>912927</v>
      </c>
      <c r="K416" s="10">
        <v>920514</v>
      </c>
      <c r="L416" s="10">
        <v>797762</v>
      </c>
      <c r="N416" s="3" t="s">
        <v>385</v>
      </c>
      <c r="O416" s="10">
        <v>877107</v>
      </c>
      <c r="P416" s="10">
        <v>1121044</v>
      </c>
      <c r="Q416" s="10">
        <v>940332</v>
      </c>
      <c r="R416" s="10">
        <v>569487</v>
      </c>
      <c r="T416" s="3" t="s">
        <v>385</v>
      </c>
      <c r="U416" s="10">
        <v>877107</v>
      </c>
      <c r="V416" s="10">
        <v>769097</v>
      </c>
      <c r="W416" s="10">
        <v>1011308</v>
      </c>
      <c r="X416" s="10">
        <v>850877</v>
      </c>
    </row>
    <row r="417" spans="1:24" x14ac:dyDescent="0.25">
      <c r="A417" s="28">
        <f>COUNTIF($B$6:B417,B417)</f>
        <v>1</v>
      </c>
      <c r="B417" s="3" t="s">
        <v>386</v>
      </c>
      <c r="C417" s="10">
        <v>3662</v>
      </c>
      <c r="D417" s="10">
        <v>3188</v>
      </c>
      <c r="E417" s="10">
        <v>3634</v>
      </c>
      <c r="F417" s="10">
        <v>4164</v>
      </c>
      <c r="H417" s="3" t="s">
        <v>386</v>
      </c>
      <c r="I417" s="10">
        <v>3662</v>
      </c>
      <c r="J417" s="10">
        <v>4506</v>
      </c>
      <c r="K417" s="10">
        <v>3747</v>
      </c>
      <c r="L417" s="10">
        <v>2731</v>
      </c>
      <c r="N417" s="3" t="s">
        <v>386</v>
      </c>
      <c r="O417" s="10">
        <v>3662</v>
      </c>
      <c r="P417" s="10">
        <v>4213</v>
      </c>
      <c r="Q417" s="10">
        <v>3053</v>
      </c>
      <c r="R417" s="10">
        <v>3719</v>
      </c>
      <c r="T417" s="3" t="s">
        <v>386</v>
      </c>
      <c r="U417" s="10">
        <v>3662</v>
      </c>
      <c r="V417" s="10">
        <v>2537</v>
      </c>
      <c r="W417" s="10">
        <v>4292</v>
      </c>
      <c r="X417" s="10">
        <v>4157</v>
      </c>
    </row>
    <row r="418" spans="1:24" x14ac:dyDescent="0.25">
      <c r="A418" s="28">
        <f>COUNTIF($B$6:B418,B418)</f>
        <v>1</v>
      </c>
      <c r="B418" s="5" t="s">
        <v>387</v>
      </c>
      <c r="C418" s="13">
        <v>1633352</v>
      </c>
      <c r="D418" s="13">
        <v>2137817</v>
      </c>
      <c r="E418" s="13">
        <v>1308842</v>
      </c>
      <c r="F418" s="13">
        <v>1453128</v>
      </c>
      <c r="G418" s="3" t="s">
        <v>104</v>
      </c>
      <c r="H418" s="5" t="s">
        <v>387</v>
      </c>
      <c r="I418" s="13">
        <v>1633352</v>
      </c>
      <c r="J418" s="13">
        <v>1798859</v>
      </c>
      <c r="K418" s="13">
        <v>1750470</v>
      </c>
      <c r="L418" s="13">
        <v>1350305</v>
      </c>
      <c r="N418" s="5" t="s">
        <v>387</v>
      </c>
      <c r="O418" s="13">
        <v>1633352</v>
      </c>
      <c r="P418" s="13">
        <v>2194708</v>
      </c>
      <c r="Q418" s="13">
        <v>1707634</v>
      </c>
      <c r="R418" s="13">
        <v>996765</v>
      </c>
      <c r="T418" s="5" t="s">
        <v>387</v>
      </c>
      <c r="U418" s="13">
        <v>1633352</v>
      </c>
      <c r="V418" s="13">
        <v>1436278</v>
      </c>
      <c r="W418" s="13">
        <v>1841423</v>
      </c>
      <c r="X418" s="13">
        <v>1622338</v>
      </c>
    </row>
    <row r="419" spans="1:24" x14ac:dyDescent="0.25">
      <c r="A419" s="28">
        <f>COUNTIF($B$6:B419,B419)</f>
        <v>0</v>
      </c>
      <c r="B419" s="3"/>
      <c r="C419" s="9"/>
      <c r="D419" s="9"/>
      <c r="E419" s="9"/>
      <c r="F419" s="9"/>
      <c r="H419" s="3"/>
      <c r="I419" s="9"/>
      <c r="J419" s="9"/>
      <c r="K419" s="9"/>
      <c r="L419" s="9"/>
      <c r="N419" s="3"/>
      <c r="O419" s="9"/>
      <c r="P419" s="9"/>
      <c r="Q419" s="9"/>
      <c r="R419" s="9"/>
      <c r="T419" s="3"/>
      <c r="U419" s="9"/>
      <c r="V419" s="9"/>
      <c r="W419" s="9"/>
      <c r="X419" s="9"/>
    </row>
    <row r="420" spans="1:24" x14ac:dyDescent="0.25">
      <c r="A420" s="28">
        <f>COUNTIF($B$6:B420,B420)</f>
        <v>1</v>
      </c>
      <c r="B420" s="3" t="s">
        <v>388</v>
      </c>
      <c r="C420" s="10">
        <v>16305</v>
      </c>
      <c r="D420" s="10">
        <v>36515</v>
      </c>
      <c r="E420" s="10">
        <v>8916</v>
      </c>
      <c r="F420" s="10">
        <v>3467</v>
      </c>
      <c r="H420" s="3" t="s">
        <v>388</v>
      </c>
      <c r="I420" s="10">
        <v>16305</v>
      </c>
      <c r="J420" s="10">
        <v>39366</v>
      </c>
      <c r="K420" s="10">
        <v>8938</v>
      </c>
      <c r="L420" s="9">
        <v>588</v>
      </c>
      <c r="N420" s="3" t="s">
        <v>388</v>
      </c>
      <c r="O420" s="10">
        <v>16305</v>
      </c>
      <c r="P420" s="10">
        <v>35402</v>
      </c>
      <c r="Q420" s="10">
        <v>12903</v>
      </c>
      <c r="R420" s="9">
        <v>588</v>
      </c>
      <c r="T420" s="3" t="s">
        <v>388</v>
      </c>
      <c r="U420" s="10">
        <v>16305</v>
      </c>
      <c r="V420" s="10">
        <v>7909</v>
      </c>
      <c r="W420" s="10">
        <v>40626</v>
      </c>
      <c r="X420" s="9">
        <v>358</v>
      </c>
    </row>
    <row r="421" spans="1:24" x14ac:dyDescent="0.25">
      <c r="A421" s="28">
        <f>COUNTIF($B$6:B421,B421)</f>
        <v>1</v>
      </c>
      <c r="B421" s="3" t="s">
        <v>389</v>
      </c>
      <c r="C421" s="9">
        <v>0</v>
      </c>
      <c r="D421" s="9">
        <v>0</v>
      </c>
      <c r="E421" s="9">
        <v>0</v>
      </c>
      <c r="F421" s="9">
        <v>0</v>
      </c>
      <c r="H421" s="3" t="s">
        <v>389</v>
      </c>
      <c r="I421" s="9">
        <v>0</v>
      </c>
      <c r="J421" s="9">
        <v>0</v>
      </c>
      <c r="K421" s="9">
        <v>0</v>
      </c>
      <c r="L421" s="9">
        <v>0</v>
      </c>
      <c r="N421" s="3" t="s">
        <v>389</v>
      </c>
      <c r="O421" s="9">
        <v>0</v>
      </c>
      <c r="P421" s="9">
        <v>0</v>
      </c>
      <c r="Q421" s="9">
        <v>0</v>
      </c>
      <c r="R421" s="9">
        <v>0</v>
      </c>
      <c r="T421" s="3" t="s">
        <v>389</v>
      </c>
      <c r="U421" s="9">
        <v>0</v>
      </c>
      <c r="V421" s="9">
        <v>0</v>
      </c>
      <c r="W421" s="9">
        <v>0</v>
      </c>
      <c r="X421" s="9">
        <v>0</v>
      </c>
    </row>
    <row r="422" spans="1:24" x14ac:dyDescent="0.25">
      <c r="A422" s="28">
        <f>COUNTIF($B$6:B422,B422)</f>
        <v>1</v>
      </c>
      <c r="B422" s="3" t="s">
        <v>390</v>
      </c>
      <c r="C422" s="9">
        <v>366</v>
      </c>
      <c r="D422" s="9">
        <v>848</v>
      </c>
      <c r="E422" s="9">
        <v>183</v>
      </c>
      <c r="F422" s="9">
        <v>68</v>
      </c>
      <c r="H422" s="3" t="s">
        <v>390</v>
      </c>
      <c r="I422" s="9">
        <v>366</v>
      </c>
      <c r="J422" s="9">
        <v>925</v>
      </c>
      <c r="K422" s="9">
        <v>167</v>
      </c>
      <c r="L422" s="9">
        <v>7</v>
      </c>
      <c r="N422" s="3" t="s">
        <v>390</v>
      </c>
      <c r="O422" s="9">
        <v>366</v>
      </c>
      <c r="P422" s="9">
        <v>864</v>
      </c>
      <c r="Q422" s="9">
        <v>228</v>
      </c>
      <c r="R422" s="9">
        <v>7</v>
      </c>
      <c r="T422" s="3" t="s">
        <v>390</v>
      </c>
      <c r="U422" s="9">
        <v>366</v>
      </c>
      <c r="V422" s="9">
        <v>190</v>
      </c>
      <c r="W422" s="9">
        <v>908</v>
      </c>
      <c r="X422" s="9">
        <v>0</v>
      </c>
    </row>
    <row r="423" spans="1:24" x14ac:dyDescent="0.25">
      <c r="A423" s="28">
        <f>COUNTIF($B$6:B423,B423)</f>
        <v>1</v>
      </c>
      <c r="B423" s="3" t="s">
        <v>391</v>
      </c>
      <c r="C423" s="12">
        <v>-3</v>
      </c>
      <c r="D423" s="12">
        <v>-5</v>
      </c>
      <c r="E423" s="12">
        <v>-2</v>
      </c>
      <c r="F423" s="12">
        <v>-2</v>
      </c>
      <c r="H423" s="3" t="s">
        <v>391</v>
      </c>
      <c r="I423" s="12">
        <v>-3</v>
      </c>
      <c r="J423" s="12">
        <v>-5</v>
      </c>
      <c r="K423" s="12">
        <v>-4</v>
      </c>
      <c r="L423" s="9">
        <v>0</v>
      </c>
      <c r="N423" s="3" t="s">
        <v>391</v>
      </c>
      <c r="O423" s="12">
        <v>-3</v>
      </c>
      <c r="P423" s="12">
        <v>-5</v>
      </c>
      <c r="Q423" s="12">
        <v>-4</v>
      </c>
      <c r="R423" s="9">
        <v>0</v>
      </c>
      <c r="T423" s="3" t="s">
        <v>391</v>
      </c>
      <c r="U423" s="12">
        <v>-3</v>
      </c>
      <c r="V423" s="12">
        <v>-3</v>
      </c>
      <c r="W423" s="12">
        <v>-5</v>
      </c>
      <c r="X423" s="9">
        <v>0</v>
      </c>
    </row>
    <row r="424" spans="1:24" x14ac:dyDescent="0.25">
      <c r="A424" s="28">
        <f>COUNTIF($B$6:B424,B424)</f>
        <v>1</v>
      </c>
      <c r="B424" s="3" t="s">
        <v>392</v>
      </c>
      <c r="C424" s="9">
        <v>23</v>
      </c>
      <c r="D424" s="9">
        <v>55</v>
      </c>
      <c r="E424" s="9">
        <v>1</v>
      </c>
      <c r="F424" s="9">
        <v>14</v>
      </c>
      <c r="H424" s="3" t="s">
        <v>392</v>
      </c>
      <c r="I424" s="9">
        <v>23</v>
      </c>
      <c r="J424" s="9">
        <v>63</v>
      </c>
      <c r="K424" s="12">
        <v>-7</v>
      </c>
      <c r="L424" s="9">
        <v>14</v>
      </c>
      <c r="N424" s="3" t="s">
        <v>392</v>
      </c>
      <c r="O424" s="9">
        <v>23</v>
      </c>
      <c r="P424" s="9">
        <v>62</v>
      </c>
      <c r="Q424" s="12">
        <v>-6</v>
      </c>
      <c r="R424" s="9">
        <v>14</v>
      </c>
      <c r="T424" s="3" t="s">
        <v>392</v>
      </c>
      <c r="U424" s="9">
        <v>23</v>
      </c>
      <c r="V424" s="12">
        <v>-2</v>
      </c>
      <c r="W424" s="9">
        <v>72</v>
      </c>
      <c r="X424" s="9">
        <v>0</v>
      </c>
    </row>
    <row r="425" spans="1:24" x14ac:dyDescent="0.25">
      <c r="A425" s="28">
        <f>COUNTIF($B$6:B425,B425)</f>
        <v>1</v>
      </c>
      <c r="B425" s="3" t="s">
        <v>393</v>
      </c>
      <c r="C425" s="10">
        <v>3595</v>
      </c>
      <c r="D425" s="10">
        <v>7232</v>
      </c>
      <c r="E425" s="10">
        <v>1880</v>
      </c>
      <c r="F425" s="10">
        <v>1668</v>
      </c>
      <c r="H425" s="3" t="s">
        <v>393</v>
      </c>
      <c r="I425" s="10">
        <v>3595</v>
      </c>
      <c r="J425" s="10">
        <v>5512</v>
      </c>
      <c r="K425" s="10">
        <v>2293</v>
      </c>
      <c r="L425" s="10">
        <v>2978</v>
      </c>
      <c r="N425" s="3" t="s">
        <v>393</v>
      </c>
      <c r="O425" s="10">
        <v>3595</v>
      </c>
      <c r="P425" s="10">
        <v>3417</v>
      </c>
      <c r="Q425" s="10">
        <v>4084</v>
      </c>
      <c r="R425" s="10">
        <v>3282</v>
      </c>
      <c r="T425" s="3" t="s">
        <v>393</v>
      </c>
      <c r="U425" s="10">
        <v>3595</v>
      </c>
      <c r="V425" s="10">
        <v>3788</v>
      </c>
      <c r="W425" s="10">
        <v>4606</v>
      </c>
      <c r="X425" s="10">
        <v>2388</v>
      </c>
    </row>
    <row r="426" spans="1:24" x14ac:dyDescent="0.25">
      <c r="A426" s="28">
        <f>COUNTIF($B$6:B426,B426)</f>
        <v>1</v>
      </c>
      <c r="B426" s="3" t="s">
        <v>394</v>
      </c>
      <c r="C426" s="10">
        <v>6894</v>
      </c>
      <c r="D426" s="10">
        <v>4615</v>
      </c>
      <c r="E426" s="10">
        <v>7191</v>
      </c>
      <c r="F426" s="10">
        <v>8879</v>
      </c>
      <c r="H426" s="3" t="s">
        <v>394</v>
      </c>
      <c r="I426" s="10">
        <v>6894</v>
      </c>
      <c r="J426" s="10">
        <v>4210</v>
      </c>
      <c r="K426" s="10">
        <v>5471</v>
      </c>
      <c r="L426" s="10">
        <v>11007</v>
      </c>
      <c r="N426" s="3" t="s">
        <v>394</v>
      </c>
      <c r="O426" s="10">
        <v>6894</v>
      </c>
      <c r="P426" s="10">
        <v>1965</v>
      </c>
      <c r="Q426" s="10">
        <v>9029</v>
      </c>
      <c r="R426" s="10">
        <v>9693</v>
      </c>
      <c r="T426" s="3" t="s">
        <v>394</v>
      </c>
      <c r="U426" s="10">
        <v>6894</v>
      </c>
      <c r="V426" s="10">
        <v>8672</v>
      </c>
      <c r="W426" s="10">
        <v>3536</v>
      </c>
      <c r="X426" s="10">
        <v>8477</v>
      </c>
    </row>
    <row r="427" spans="1:24" x14ac:dyDescent="0.25">
      <c r="A427" s="28">
        <f>COUNTIF($B$6:B427,B427)</f>
        <v>1</v>
      </c>
      <c r="B427" s="3" t="s">
        <v>395</v>
      </c>
      <c r="C427" s="9">
        <v>220</v>
      </c>
      <c r="D427" s="9">
        <v>501</v>
      </c>
      <c r="E427" s="9">
        <v>155</v>
      </c>
      <c r="F427" s="9">
        <v>5</v>
      </c>
      <c r="H427" s="3" t="s">
        <v>395</v>
      </c>
      <c r="I427" s="9">
        <v>220</v>
      </c>
      <c r="J427" s="9">
        <v>526</v>
      </c>
      <c r="K427" s="9">
        <v>127</v>
      </c>
      <c r="L427" s="9">
        <v>8</v>
      </c>
      <c r="N427" s="3" t="s">
        <v>395</v>
      </c>
      <c r="O427" s="9">
        <v>220</v>
      </c>
      <c r="P427" s="9">
        <v>420</v>
      </c>
      <c r="Q427" s="9">
        <v>233</v>
      </c>
      <c r="R427" s="9">
        <v>8</v>
      </c>
      <c r="T427" s="3" t="s">
        <v>395</v>
      </c>
      <c r="U427" s="9">
        <v>220</v>
      </c>
      <c r="V427" s="9">
        <v>57</v>
      </c>
      <c r="W427" s="9">
        <v>559</v>
      </c>
      <c r="X427" s="9">
        <v>45</v>
      </c>
    </row>
    <row r="428" spans="1:24" x14ac:dyDescent="0.25">
      <c r="A428" s="28">
        <f>COUNTIF($B$6:B428,B428)</f>
        <v>1</v>
      </c>
      <c r="B428" s="3" t="s">
        <v>396</v>
      </c>
      <c r="C428" s="9">
        <v>66</v>
      </c>
      <c r="D428" s="9">
        <v>141</v>
      </c>
      <c r="E428" s="9">
        <v>0</v>
      </c>
      <c r="F428" s="9">
        <v>57</v>
      </c>
      <c r="H428" s="3" t="s">
        <v>396</v>
      </c>
      <c r="I428" s="9">
        <v>66</v>
      </c>
      <c r="J428" s="9">
        <v>77</v>
      </c>
      <c r="K428" s="9">
        <v>64</v>
      </c>
      <c r="L428" s="9">
        <v>57</v>
      </c>
      <c r="N428" s="3" t="s">
        <v>396</v>
      </c>
      <c r="O428" s="9">
        <v>66</v>
      </c>
      <c r="P428" s="9">
        <v>141</v>
      </c>
      <c r="Q428" s="9">
        <v>0</v>
      </c>
      <c r="R428" s="9">
        <v>57</v>
      </c>
      <c r="T428" s="3" t="s">
        <v>396</v>
      </c>
      <c r="U428" s="9">
        <v>66</v>
      </c>
      <c r="V428" s="9">
        <v>77</v>
      </c>
      <c r="W428" s="9">
        <v>64</v>
      </c>
      <c r="X428" s="9">
        <v>57</v>
      </c>
    </row>
    <row r="429" spans="1:24" x14ac:dyDescent="0.25">
      <c r="A429" s="28">
        <f>COUNTIF($B$6:B429,B429)</f>
        <v>1</v>
      </c>
      <c r="B429" s="3" t="s">
        <v>397</v>
      </c>
      <c r="C429" s="12">
        <v>-275</v>
      </c>
      <c r="D429" s="12">
        <v>-132</v>
      </c>
      <c r="E429" s="12">
        <v>-240</v>
      </c>
      <c r="F429" s="12">
        <v>-453</v>
      </c>
      <c r="H429" s="3" t="s">
        <v>397</v>
      </c>
      <c r="I429" s="12">
        <v>-275</v>
      </c>
      <c r="J429" s="12">
        <v>-67</v>
      </c>
      <c r="K429" s="12">
        <v>-212</v>
      </c>
      <c r="L429" s="12">
        <v>-545</v>
      </c>
      <c r="N429" s="3" t="s">
        <v>397</v>
      </c>
      <c r="O429" s="12">
        <v>-275</v>
      </c>
      <c r="P429" s="12">
        <v>-99</v>
      </c>
      <c r="Q429" s="12">
        <v>-75</v>
      </c>
      <c r="R429" s="12">
        <v>-651</v>
      </c>
      <c r="T429" s="3" t="s">
        <v>397</v>
      </c>
      <c r="U429" s="12">
        <v>-275</v>
      </c>
      <c r="V429" s="12">
        <v>-259</v>
      </c>
      <c r="W429" s="12">
        <v>-131</v>
      </c>
      <c r="X429" s="12">
        <v>-435</v>
      </c>
    </row>
    <row r="430" spans="1:24" x14ac:dyDescent="0.25">
      <c r="A430" s="28">
        <f>COUNTIF($B$6:B430,B430)</f>
        <v>1</v>
      </c>
      <c r="B430" s="3" t="s">
        <v>398</v>
      </c>
      <c r="C430" s="12">
        <v>-317</v>
      </c>
      <c r="D430" s="12">
        <v>-253</v>
      </c>
      <c r="E430" s="9">
        <v>26</v>
      </c>
      <c r="F430" s="12">
        <v>-725</v>
      </c>
      <c r="H430" s="3" t="s">
        <v>398</v>
      </c>
      <c r="I430" s="12">
        <v>-317</v>
      </c>
      <c r="J430" s="12">
        <v>-452</v>
      </c>
      <c r="K430" s="9">
        <v>96</v>
      </c>
      <c r="L430" s="12">
        <v>-596</v>
      </c>
      <c r="N430" s="3" t="s">
        <v>398</v>
      </c>
      <c r="O430" s="12">
        <v>-317</v>
      </c>
      <c r="P430" s="12">
        <v>-561</v>
      </c>
      <c r="Q430" s="9">
        <v>242</v>
      </c>
      <c r="R430" s="12">
        <v>-634</v>
      </c>
      <c r="T430" s="3" t="s">
        <v>398</v>
      </c>
      <c r="U430" s="12">
        <v>-317</v>
      </c>
      <c r="V430" s="12">
        <v>-653</v>
      </c>
      <c r="W430" s="12">
        <v>-832</v>
      </c>
      <c r="X430" s="9">
        <v>535</v>
      </c>
    </row>
    <row r="431" spans="1:24" x14ac:dyDescent="0.25">
      <c r="A431" s="28">
        <f>COUNTIF($B$6:B431,B431)</f>
        <v>1</v>
      </c>
      <c r="B431" s="3" t="s">
        <v>399</v>
      </c>
      <c r="C431" s="12">
        <v>-375</v>
      </c>
      <c r="D431" s="12">
        <v>-37</v>
      </c>
      <c r="E431" s="12">
        <v>-761</v>
      </c>
      <c r="F431" s="12">
        <v>-328</v>
      </c>
      <c r="H431" s="3" t="s">
        <v>399</v>
      </c>
      <c r="I431" s="12">
        <v>-375</v>
      </c>
      <c r="J431" s="12">
        <v>-247</v>
      </c>
      <c r="K431" s="9">
        <v>334</v>
      </c>
      <c r="L431" s="11">
        <v>-1214</v>
      </c>
      <c r="N431" s="3" t="s">
        <v>399</v>
      </c>
      <c r="O431" s="12">
        <v>-375</v>
      </c>
      <c r="P431" s="9">
        <v>19</v>
      </c>
      <c r="Q431" s="12">
        <v>-503</v>
      </c>
      <c r="R431" s="12">
        <v>-642</v>
      </c>
      <c r="T431" s="3" t="s">
        <v>399</v>
      </c>
      <c r="U431" s="12">
        <v>-375</v>
      </c>
      <c r="V431" s="11">
        <v>-1388</v>
      </c>
      <c r="W431" s="9">
        <v>671</v>
      </c>
      <c r="X431" s="12">
        <v>-409</v>
      </c>
    </row>
    <row r="432" spans="1:24" x14ac:dyDescent="0.25">
      <c r="A432" s="28">
        <f>COUNTIF($B$6:B432,B432)</f>
        <v>1</v>
      </c>
      <c r="B432" s="3" t="s">
        <v>400</v>
      </c>
      <c r="C432" s="12">
        <v>-128</v>
      </c>
      <c r="D432" s="11">
        <v>-3483</v>
      </c>
      <c r="E432" s="10">
        <v>1100</v>
      </c>
      <c r="F432" s="10">
        <v>2004</v>
      </c>
      <c r="H432" s="3" t="s">
        <v>400</v>
      </c>
      <c r="I432" s="12">
        <v>-128</v>
      </c>
      <c r="J432" s="11">
        <v>-1524</v>
      </c>
      <c r="K432" s="10">
        <v>1394</v>
      </c>
      <c r="L432" s="12">
        <v>-253</v>
      </c>
      <c r="N432" s="3" t="s">
        <v>400</v>
      </c>
      <c r="O432" s="12">
        <v>-128</v>
      </c>
      <c r="P432" s="10">
        <v>1436</v>
      </c>
      <c r="Q432" s="11">
        <v>-3076</v>
      </c>
      <c r="R432" s="10">
        <v>1260</v>
      </c>
      <c r="T432" s="3" t="s">
        <v>400</v>
      </c>
      <c r="U432" s="12">
        <v>-128</v>
      </c>
      <c r="V432" s="11">
        <v>-1080</v>
      </c>
      <c r="W432" s="10">
        <v>1800</v>
      </c>
      <c r="X432" s="11">
        <v>-1104</v>
      </c>
    </row>
    <row r="433" spans="1:24" x14ac:dyDescent="0.25">
      <c r="A433" s="28">
        <f>COUNTIF($B$6:B433,B433)</f>
        <v>2</v>
      </c>
      <c r="B433" s="5" t="s">
        <v>105</v>
      </c>
      <c r="C433" s="13">
        <v>26373</v>
      </c>
      <c r="D433" s="13">
        <v>45998</v>
      </c>
      <c r="E433" s="13">
        <v>18448</v>
      </c>
      <c r="F433" s="13">
        <v>14655</v>
      </c>
      <c r="H433" s="5" t="s">
        <v>105</v>
      </c>
      <c r="I433" s="13">
        <v>26373</v>
      </c>
      <c r="J433" s="13">
        <v>48386</v>
      </c>
      <c r="K433" s="13">
        <v>18661</v>
      </c>
      <c r="L433" s="13">
        <v>12050</v>
      </c>
      <c r="N433" s="5" t="s">
        <v>105</v>
      </c>
      <c r="O433" s="13">
        <v>26373</v>
      </c>
      <c r="P433" s="13">
        <v>43061</v>
      </c>
      <c r="Q433" s="13">
        <v>23056</v>
      </c>
      <c r="R433" s="13">
        <v>12982</v>
      </c>
      <c r="T433" s="5" t="s">
        <v>105</v>
      </c>
      <c r="U433" s="13">
        <v>26373</v>
      </c>
      <c r="V433" s="13">
        <v>17308</v>
      </c>
      <c r="W433" s="13">
        <v>51875</v>
      </c>
      <c r="X433" s="13">
        <v>9911</v>
      </c>
    </row>
    <row r="434" spans="1:24" x14ac:dyDescent="0.25">
      <c r="A434" s="28">
        <f>COUNTIF($B$6:B434,B434)</f>
        <v>0</v>
      </c>
      <c r="B434" s="3"/>
      <c r="C434" s="9"/>
      <c r="D434" s="9"/>
      <c r="E434" s="9"/>
      <c r="F434" s="9"/>
      <c r="H434" s="3"/>
      <c r="I434" s="9"/>
      <c r="J434" s="9"/>
      <c r="K434" s="9"/>
      <c r="L434" s="9"/>
      <c r="N434" s="3"/>
      <c r="O434" s="9"/>
      <c r="P434" s="9"/>
      <c r="Q434" s="9"/>
      <c r="R434" s="9"/>
      <c r="T434" s="3"/>
      <c r="U434" s="9"/>
      <c r="V434" s="9"/>
      <c r="W434" s="9"/>
      <c r="X434" s="9"/>
    </row>
    <row r="435" spans="1:24" x14ac:dyDescent="0.25">
      <c r="A435" s="28">
        <f>COUNTIF($B$6:B435,B435)</f>
        <v>1</v>
      </c>
      <c r="B435" s="3" t="s">
        <v>401</v>
      </c>
      <c r="C435" s="10">
        <v>229849</v>
      </c>
      <c r="D435" s="10">
        <v>467986</v>
      </c>
      <c r="E435" s="10">
        <v>114412</v>
      </c>
      <c r="F435" s="10">
        <v>106967</v>
      </c>
      <c r="H435" s="3" t="s">
        <v>401</v>
      </c>
      <c r="I435" s="10">
        <v>229849</v>
      </c>
      <c r="J435" s="10">
        <v>552123</v>
      </c>
      <c r="K435" s="10">
        <v>84396</v>
      </c>
      <c r="L435" s="10">
        <v>52765</v>
      </c>
      <c r="N435" s="3" t="s">
        <v>401</v>
      </c>
      <c r="O435" s="10">
        <v>229849</v>
      </c>
      <c r="P435" s="10">
        <v>496973</v>
      </c>
      <c r="Q435" s="10">
        <v>129222</v>
      </c>
      <c r="R435" s="10">
        <v>63105</v>
      </c>
      <c r="T435" s="3" t="s">
        <v>401</v>
      </c>
      <c r="U435" s="10">
        <v>229849</v>
      </c>
      <c r="V435" s="10">
        <v>147577</v>
      </c>
      <c r="W435" s="10">
        <v>222819</v>
      </c>
      <c r="X435" s="10">
        <v>319285</v>
      </c>
    </row>
    <row r="436" spans="1:24" x14ac:dyDescent="0.25">
      <c r="A436" s="28">
        <f>COUNTIF($B$6:B436,B436)</f>
        <v>1</v>
      </c>
      <c r="B436" s="3" t="s">
        <v>402</v>
      </c>
      <c r="C436" s="10">
        <v>484647</v>
      </c>
      <c r="D436" s="10">
        <v>698903</v>
      </c>
      <c r="E436" s="10">
        <v>351510</v>
      </c>
      <c r="F436" s="10">
        <v>403408</v>
      </c>
      <c r="H436" s="3" t="s">
        <v>402</v>
      </c>
      <c r="I436" s="10">
        <v>484647</v>
      </c>
      <c r="J436" s="10">
        <v>740545</v>
      </c>
      <c r="K436" s="10">
        <v>477290</v>
      </c>
      <c r="L436" s="10">
        <v>235736</v>
      </c>
      <c r="N436" s="3" t="s">
        <v>402</v>
      </c>
      <c r="O436" s="10">
        <v>484647</v>
      </c>
      <c r="P436" s="10">
        <v>1109472</v>
      </c>
      <c r="Q436" s="10">
        <v>297785</v>
      </c>
      <c r="R436" s="10">
        <v>46032</v>
      </c>
      <c r="T436" s="3" t="s">
        <v>402</v>
      </c>
      <c r="U436" s="10">
        <v>484647</v>
      </c>
      <c r="V436" s="10">
        <v>186879</v>
      </c>
      <c r="W436" s="10">
        <v>495724</v>
      </c>
      <c r="X436" s="10">
        <v>771766</v>
      </c>
    </row>
    <row r="437" spans="1:24" x14ac:dyDescent="0.25">
      <c r="A437" s="28">
        <f>COUNTIF($B$6:B437,B437)</f>
        <v>1</v>
      </c>
      <c r="B437" s="3" t="s">
        <v>403</v>
      </c>
      <c r="C437" s="10">
        <v>2613035</v>
      </c>
      <c r="D437" s="10">
        <v>3678828</v>
      </c>
      <c r="E437" s="10">
        <v>1752269</v>
      </c>
      <c r="F437" s="10">
        <v>2407703</v>
      </c>
      <c r="H437" s="3" t="s">
        <v>403</v>
      </c>
      <c r="I437" s="10">
        <v>2613035</v>
      </c>
      <c r="J437" s="10">
        <v>4194239</v>
      </c>
      <c r="K437" s="10">
        <v>2019867</v>
      </c>
      <c r="L437" s="10">
        <v>1623528</v>
      </c>
      <c r="N437" s="3" t="s">
        <v>403</v>
      </c>
      <c r="O437" s="10">
        <v>2613035</v>
      </c>
      <c r="P437" s="10">
        <v>4100259</v>
      </c>
      <c r="Q437" s="10">
        <v>2793083</v>
      </c>
      <c r="R437" s="10">
        <v>943279</v>
      </c>
      <c r="T437" s="3" t="s">
        <v>403</v>
      </c>
      <c r="U437" s="10">
        <v>2613035</v>
      </c>
      <c r="V437" s="10">
        <v>1356105</v>
      </c>
      <c r="W437" s="10">
        <v>2557048</v>
      </c>
      <c r="X437" s="10">
        <v>3927910</v>
      </c>
    </row>
    <row r="438" spans="1:24" x14ac:dyDescent="0.25">
      <c r="A438" s="28">
        <f>COUNTIF($B$6:B438,B438)</f>
        <v>1</v>
      </c>
      <c r="B438" s="3" t="s">
        <v>404</v>
      </c>
      <c r="C438" s="10">
        <v>5516402</v>
      </c>
      <c r="D438" s="10">
        <v>6433203</v>
      </c>
      <c r="E438" s="10">
        <v>4310168</v>
      </c>
      <c r="F438" s="10">
        <v>5806267</v>
      </c>
      <c r="H438" s="3" t="s">
        <v>404</v>
      </c>
      <c r="I438" s="10">
        <v>5516402</v>
      </c>
      <c r="J438" s="10">
        <v>5344025</v>
      </c>
      <c r="K438" s="10">
        <v>5511029</v>
      </c>
      <c r="L438" s="10">
        <v>5694418</v>
      </c>
      <c r="N438" s="3" t="s">
        <v>404</v>
      </c>
      <c r="O438" s="10">
        <v>5516402</v>
      </c>
      <c r="P438" s="10">
        <v>3542180</v>
      </c>
      <c r="Q438" s="10">
        <v>5821161</v>
      </c>
      <c r="R438" s="10">
        <v>7188354</v>
      </c>
      <c r="T438" s="3" t="s">
        <v>404</v>
      </c>
      <c r="U438" s="10">
        <v>5516402</v>
      </c>
      <c r="V438" s="10">
        <v>4944392</v>
      </c>
      <c r="W438" s="10">
        <v>6105706</v>
      </c>
      <c r="X438" s="10">
        <v>5499083</v>
      </c>
    </row>
    <row r="439" spans="1:24" x14ac:dyDescent="0.25">
      <c r="A439" s="28">
        <f>COUNTIF($B$6:B439,B439)</f>
        <v>1</v>
      </c>
      <c r="B439" s="3" t="s">
        <v>405</v>
      </c>
      <c r="C439" s="11">
        <v>-388313</v>
      </c>
      <c r="D439" s="11">
        <v>-486761</v>
      </c>
      <c r="E439" s="11">
        <v>-240241</v>
      </c>
      <c r="F439" s="11">
        <v>-438011</v>
      </c>
      <c r="H439" s="3" t="s">
        <v>405</v>
      </c>
      <c r="I439" s="11">
        <v>-388313</v>
      </c>
      <c r="J439" s="11">
        <v>-400899</v>
      </c>
      <c r="K439" s="11">
        <v>-348020</v>
      </c>
      <c r="L439" s="11">
        <v>-416061</v>
      </c>
      <c r="N439" s="3" t="s">
        <v>405</v>
      </c>
      <c r="O439" s="11">
        <v>-388313</v>
      </c>
      <c r="P439" s="11">
        <v>-210373</v>
      </c>
      <c r="Q439" s="11">
        <v>-338368</v>
      </c>
      <c r="R439" s="11">
        <v>-616538</v>
      </c>
      <c r="T439" s="3" t="s">
        <v>405</v>
      </c>
      <c r="U439" s="11">
        <v>-388313</v>
      </c>
      <c r="V439" s="11">
        <v>-320897</v>
      </c>
      <c r="W439" s="11">
        <v>-476194</v>
      </c>
      <c r="X439" s="11">
        <v>-367817</v>
      </c>
    </row>
    <row r="440" spans="1:24" x14ac:dyDescent="0.25">
      <c r="A440" s="28">
        <f>COUNTIF($B$6:B440,B440)</f>
        <v>1</v>
      </c>
      <c r="B440" s="3" t="s">
        <v>406</v>
      </c>
      <c r="C440" s="11">
        <v>-1273585</v>
      </c>
      <c r="D440" s="11">
        <v>-1401571</v>
      </c>
      <c r="E440" s="11">
        <v>-1069262</v>
      </c>
      <c r="F440" s="11">
        <v>-1350034</v>
      </c>
      <c r="H440" s="3" t="s">
        <v>406</v>
      </c>
      <c r="I440" s="11">
        <v>-1273585</v>
      </c>
      <c r="J440" s="11">
        <v>-1199696</v>
      </c>
      <c r="K440" s="11">
        <v>-1237523</v>
      </c>
      <c r="L440" s="11">
        <v>-1383698</v>
      </c>
      <c r="N440" s="3" t="s">
        <v>406</v>
      </c>
      <c r="O440" s="11">
        <v>-1273585</v>
      </c>
      <c r="P440" s="11">
        <v>-655115</v>
      </c>
      <c r="Q440" s="11">
        <v>-1160926</v>
      </c>
      <c r="R440" s="11">
        <v>-2005802</v>
      </c>
      <c r="T440" s="3" t="s">
        <v>406</v>
      </c>
      <c r="U440" s="11">
        <v>-1273585</v>
      </c>
      <c r="V440" s="11">
        <v>-1186243</v>
      </c>
      <c r="W440" s="11">
        <v>-1402578</v>
      </c>
      <c r="X440" s="11">
        <v>-1231871</v>
      </c>
    </row>
    <row r="441" spans="1:24" x14ac:dyDescent="0.25">
      <c r="A441" s="28">
        <f>COUNTIF($B$6:B441,B441)</f>
        <v>1</v>
      </c>
      <c r="B441" s="3" t="s">
        <v>407</v>
      </c>
      <c r="C441" s="11">
        <v>-173773</v>
      </c>
      <c r="D441" s="11">
        <v>-235219</v>
      </c>
      <c r="E441" s="11">
        <v>-114399</v>
      </c>
      <c r="F441" s="11">
        <v>-171699</v>
      </c>
      <c r="H441" s="3" t="s">
        <v>407</v>
      </c>
      <c r="I441" s="11">
        <v>-173773</v>
      </c>
      <c r="J441" s="11">
        <v>-227426</v>
      </c>
      <c r="K441" s="11">
        <v>-155984</v>
      </c>
      <c r="L441" s="11">
        <v>-137857</v>
      </c>
      <c r="N441" s="3" t="s">
        <v>407</v>
      </c>
      <c r="O441" s="11">
        <v>-173773</v>
      </c>
      <c r="P441" s="11">
        <v>-277080</v>
      </c>
      <c r="Q441" s="11">
        <v>-180888</v>
      </c>
      <c r="R441" s="11">
        <v>-63187</v>
      </c>
      <c r="T441" s="3" t="s">
        <v>407</v>
      </c>
      <c r="U441" s="11">
        <v>-173773</v>
      </c>
      <c r="V441" s="11">
        <v>-78415</v>
      </c>
      <c r="W441" s="11">
        <v>-163100</v>
      </c>
      <c r="X441" s="11">
        <v>-279963</v>
      </c>
    </row>
    <row r="442" spans="1:24" x14ac:dyDescent="0.25">
      <c r="A442" s="28">
        <f>COUNTIF($B$6:B442,B442)</f>
        <v>1</v>
      </c>
      <c r="B442" s="3" t="s">
        <v>408</v>
      </c>
      <c r="C442" s="12">
        <v>-219</v>
      </c>
      <c r="D442" s="10">
        <v>29021</v>
      </c>
      <c r="E442" s="11">
        <v>-14051</v>
      </c>
      <c r="F442" s="11">
        <v>-15651</v>
      </c>
      <c r="H442" s="3" t="s">
        <v>408</v>
      </c>
      <c r="I442" s="12">
        <v>-219</v>
      </c>
      <c r="J442" s="10">
        <v>27968</v>
      </c>
      <c r="K442" s="11">
        <v>-2477</v>
      </c>
      <c r="L442" s="11">
        <v>-26187</v>
      </c>
      <c r="N442" s="3" t="s">
        <v>408</v>
      </c>
      <c r="O442" s="12">
        <v>-219</v>
      </c>
      <c r="P442" s="10">
        <v>11599</v>
      </c>
      <c r="Q442" s="11">
        <v>-22913</v>
      </c>
      <c r="R442" s="10">
        <v>10673</v>
      </c>
      <c r="T442" s="3" t="s">
        <v>408</v>
      </c>
      <c r="U442" s="12">
        <v>-219</v>
      </c>
      <c r="V442" s="11">
        <v>-11047</v>
      </c>
      <c r="W442" s="10">
        <v>12630</v>
      </c>
      <c r="X442" s="11">
        <v>-2244</v>
      </c>
    </row>
    <row r="443" spans="1:24" x14ac:dyDescent="0.25">
      <c r="A443" s="28">
        <f>COUNTIF($B$6:B443,B443)</f>
        <v>1</v>
      </c>
      <c r="B443" s="3" t="s">
        <v>409</v>
      </c>
      <c r="C443" s="10">
        <v>44978</v>
      </c>
      <c r="D443" s="10">
        <v>80874</v>
      </c>
      <c r="E443" s="10">
        <v>21035</v>
      </c>
      <c r="F443" s="10">
        <v>33006</v>
      </c>
      <c r="H443" s="3" t="s">
        <v>409</v>
      </c>
      <c r="I443" s="10">
        <v>44978</v>
      </c>
      <c r="J443" s="10">
        <v>85117</v>
      </c>
      <c r="K443" s="10">
        <v>29986</v>
      </c>
      <c r="L443" s="10">
        <v>19791</v>
      </c>
      <c r="N443" s="3" t="s">
        <v>409</v>
      </c>
      <c r="O443" s="10">
        <v>44978</v>
      </c>
      <c r="P443" s="10">
        <v>71325</v>
      </c>
      <c r="Q443" s="10">
        <v>48821</v>
      </c>
      <c r="R443" s="10">
        <v>14742</v>
      </c>
      <c r="T443" s="3" t="s">
        <v>409</v>
      </c>
      <c r="U443" s="10">
        <v>44978</v>
      </c>
      <c r="V443" s="10">
        <v>11699</v>
      </c>
      <c r="W443" s="10">
        <v>36860</v>
      </c>
      <c r="X443" s="10">
        <v>86435</v>
      </c>
    </row>
    <row r="444" spans="1:24" x14ac:dyDescent="0.25">
      <c r="A444" s="28">
        <f>COUNTIF($B$6:B444,B444)</f>
        <v>1</v>
      </c>
      <c r="B444" s="3" t="s">
        <v>410</v>
      </c>
      <c r="C444" s="10">
        <v>71798</v>
      </c>
      <c r="D444" s="10">
        <v>142164</v>
      </c>
      <c r="E444" s="10">
        <v>37637</v>
      </c>
      <c r="F444" s="10">
        <v>35538</v>
      </c>
      <c r="H444" s="3" t="s">
        <v>410</v>
      </c>
      <c r="I444" s="10">
        <v>71798</v>
      </c>
      <c r="J444" s="10">
        <v>132363</v>
      </c>
      <c r="K444" s="10">
        <v>57854</v>
      </c>
      <c r="L444" s="10">
        <v>25107</v>
      </c>
      <c r="N444" s="3" t="s">
        <v>410</v>
      </c>
      <c r="O444" s="10">
        <v>71798</v>
      </c>
      <c r="P444" s="10">
        <v>143084</v>
      </c>
      <c r="Q444" s="10">
        <v>67798</v>
      </c>
      <c r="R444" s="10">
        <v>4411</v>
      </c>
      <c r="T444" s="3" t="s">
        <v>410</v>
      </c>
      <c r="U444" s="10">
        <v>71798</v>
      </c>
      <c r="V444" s="10">
        <v>22790</v>
      </c>
      <c r="W444" s="10">
        <v>57977</v>
      </c>
      <c r="X444" s="10">
        <v>134720</v>
      </c>
    </row>
    <row r="445" spans="1:24" x14ac:dyDescent="0.25">
      <c r="A445" s="28">
        <f>COUNTIF($B$6:B445,B445)</f>
        <v>1</v>
      </c>
      <c r="B445" s="3" t="s">
        <v>411</v>
      </c>
      <c r="C445" s="10">
        <v>265558</v>
      </c>
      <c r="D445" s="10">
        <v>369264</v>
      </c>
      <c r="E445" s="10">
        <v>177469</v>
      </c>
      <c r="F445" s="10">
        <v>249917</v>
      </c>
      <c r="H445" s="3" t="s">
        <v>411</v>
      </c>
      <c r="I445" s="10">
        <v>265558</v>
      </c>
      <c r="J445" s="10">
        <v>383545</v>
      </c>
      <c r="K445" s="10">
        <v>239962</v>
      </c>
      <c r="L445" s="10">
        <v>173029</v>
      </c>
      <c r="N445" s="3" t="s">
        <v>411</v>
      </c>
      <c r="O445" s="10">
        <v>265558</v>
      </c>
      <c r="P445" s="10">
        <v>449475</v>
      </c>
      <c r="Q445" s="10">
        <v>247596</v>
      </c>
      <c r="R445" s="10">
        <v>99355</v>
      </c>
      <c r="T445" s="3" t="s">
        <v>411</v>
      </c>
      <c r="U445" s="10">
        <v>265558</v>
      </c>
      <c r="V445" s="10">
        <v>162462</v>
      </c>
      <c r="W445" s="10">
        <v>279058</v>
      </c>
      <c r="X445" s="10">
        <v>355286</v>
      </c>
    </row>
    <row r="446" spans="1:24" x14ac:dyDescent="0.25">
      <c r="A446" s="28">
        <f>COUNTIF($B$6:B446,B446)</f>
        <v>2</v>
      </c>
      <c r="B446" s="5" t="s">
        <v>106</v>
      </c>
      <c r="C446" s="13">
        <v>7390377</v>
      </c>
      <c r="D446" s="13">
        <v>9776693</v>
      </c>
      <c r="E446" s="13">
        <v>5326546</v>
      </c>
      <c r="F446" s="13">
        <v>7067411</v>
      </c>
      <c r="H446" s="5" t="s">
        <v>106</v>
      </c>
      <c r="I446" s="13">
        <v>7390377</v>
      </c>
      <c r="J446" s="13">
        <v>9631905</v>
      </c>
      <c r="K446" s="13">
        <v>6676379</v>
      </c>
      <c r="L446" s="13">
        <v>5860570</v>
      </c>
      <c r="N446" s="5" t="s">
        <v>106</v>
      </c>
      <c r="O446" s="13">
        <v>7390377</v>
      </c>
      <c r="P446" s="13">
        <v>8781799</v>
      </c>
      <c r="Q446" s="13">
        <v>7702370</v>
      </c>
      <c r="R446" s="13">
        <v>5684423</v>
      </c>
      <c r="T446" s="5" t="s">
        <v>106</v>
      </c>
      <c r="U446" s="13">
        <v>7390377</v>
      </c>
      <c r="V446" s="13">
        <v>5235303</v>
      </c>
      <c r="W446" s="13">
        <v>7725949</v>
      </c>
      <c r="X446" s="13">
        <v>9212590</v>
      </c>
    </row>
    <row r="447" spans="1:24" x14ac:dyDescent="0.25">
      <c r="A447" s="28">
        <f>COUNTIF($B$6:B447,B447)</f>
        <v>0</v>
      </c>
      <c r="B447" s="3"/>
      <c r="C447" s="9"/>
      <c r="D447" s="9"/>
      <c r="E447" s="9"/>
      <c r="F447" s="9"/>
      <c r="H447" s="3"/>
      <c r="I447" s="9"/>
      <c r="J447" s="9"/>
      <c r="K447" s="9"/>
      <c r="L447" s="9"/>
      <c r="N447" s="3"/>
      <c r="O447" s="9"/>
      <c r="P447" s="9"/>
      <c r="Q447" s="9"/>
      <c r="R447" s="9"/>
      <c r="T447" s="3"/>
      <c r="U447" s="9"/>
      <c r="V447" s="9"/>
      <c r="W447" s="9"/>
      <c r="X447" s="9"/>
    </row>
    <row r="448" spans="1:24" x14ac:dyDescent="0.25">
      <c r="A448" s="28">
        <f>COUNTIF($B$6:B448,B448)</f>
        <v>1</v>
      </c>
      <c r="B448" s="3" t="s">
        <v>412</v>
      </c>
      <c r="C448" s="10">
        <v>2487</v>
      </c>
      <c r="D448" s="10">
        <v>2736</v>
      </c>
      <c r="E448" s="9">
        <v>0</v>
      </c>
      <c r="F448" s="10">
        <v>4729</v>
      </c>
      <c r="H448" s="3" t="s">
        <v>412</v>
      </c>
      <c r="I448" s="10">
        <v>2487</v>
      </c>
      <c r="J448" s="9">
        <v>360</v>
      </c>
      <c r="K448" s="10">
        <v>2394</v>
      </c>
      <c r="L448" s="10">
        <v>4711</v>
      </c>
      <c r="N448" s="3" t="s">
        <v>412</v>
      </c>
      <c r="O448" s="10">
        <v>2487</v>
      </c>
      <c r="P448" s="10">
        <v>2754</v>
      </c>
      <c r="Q448" s="9">
        <v>0</v>
      </c>
      <c r="R448" s="10">
        <v>4711</v>
      </c>
      <c r="T448" s="3" t="s">
        <v>412</v>
      </c>
      <c r="U448" s="10">
        <v>2487</v>
      </c>
      <c r="V448" s="10">
        <v>2376</v>
      </c>
      <c r="W448" s="10">
        <v>5065</v>
      </c>
      <c r="X448" s="9">
        <v>18</v>
      </c>
    </row>
    <row r="449" spans="1:24" x14ac:dyDescent="0.25">
      <c r="A449" s="28">
        <f>COUNTIF($B$6:B449,B449)</f>
        <v>1</v>
      </c>
      <c r="B449" s="3" t="s">
        <v>413</v>
      </c>
      <c r="C449" s="11">
        <v>-1088</v>
      </c>
      <c r="D449" s="12">
        <v>-20</v>
      </c>
      <c r="E449" s="12">
        <v>-6</v>
      </c>
      <c r="F449" s="11">
        <v>-3242</v>
      </c>
      <c r="H449" s="3" t="s">
        <v>413</v>
      </c>
      <c r="I449" s="11">
        <v>-1088</v>
      </c>
      <c r="J449" s="12">
        <v>-19</v>
      </c>
      <c r="K449" s="11">
        <v>-2310</v>
      </c>
      <c r="L449" s="12">
        <v>-936</v>
      </c>
      <c r="N449" s="3" t="s">
        <v>413</v>
      </c>
      <c r="O449" s="11">
        <v>-1088</v>
      </c>
      <c r="P449" s="12">
        <v>-23</v>
      </c>
      <c r="Q449" s="11">
        <v>-2307</v>
      </c>
      <c r="R449" s="12">
        <v>-934</v>
      </c>
      <c r="T449" s="3" t="s">
        <v>413</v>
      </c>
      <c r="U449" s="11">
        <v>-1088</v>
      </c>
      <c r="V449" s="12">
        <v>-8</v>
      </c>
      <c r="W449" s="12">
        <v>-946</v>
      </c>
      <c r="X449" s="11">
        <v>-2312</v>
      </c>
    </row>
    <row r="450" spans="1:24" x14ac:dyDescent="0.25">
      <c r="A450" s="28">
        <f>COUNTIF($B$6:B450,B450)</f>
        <v>1</v>
      </c>
      <c r="B450" s="3" t="s">
        <v>414</v>
      </c>
      <c r="C450" s="10">
        <v>28022</v>
      </c>
      <c r="D450" s="10">
        <v>30906</v>
      </c>
      <c r="E450" s="10">
        <v>13351</v>
      </c>
      <c r="F450" s="10">
        <v>39827</v>
      </c>
      <c r="H450" s="3" t="s">
        <v>414</v>
      </c>
      <c r="I450" s="10">
        <v>28022</v>
      </c>
      <c r="J450" s="10">
        <v>19657</v>
      </c>
      <c r="K450" s="10">
        <v>12919</v>
      </c>
      <c r="L450" s="10">
        <v>51526</v>
      </c>
      <c r="N450" s="3" t="s">
        <v>414</v>
      </c>
      <c r="O450" s="10">
        <v>28022</v>
      </c>
      <c r="P450" s="10">
        <v>10619</v>
      </c>
      <c r="Q450" s="10">
        <v>25271</v>
      </c>
      <c r="R450" s="10">
        <v>48207</v>
      </c>
      <c r="T450" s="3" t="s">
        <v>414</v>
      </c>
      <c r="U450" s="10">
        <v>28022</v>
      </c>
      <c r="V450" s="9">
        <v>0</v>
      </c>
      <c r="W450" s="10">
        <v>24315</v>
      </c>
      <c r="X450" s="10">
        <v>59799</v>
      </c>
    </row>
    <row r="451" spans="1:24" x14ac:dyDescent="0.25">
      <c r="A451" s="28">
        <f>COUNTIF($B$6:B451,B451)</f>
        <v>1</v>
      </c>
      <c r="B451" s="3" t="s">
        <v>415</v>
      </c>
      <c r="C451" s="12">
        <v>-841</v>
      </c>
      <c r="D451" s="11">
        <v>-6741</v>
      </c>
      <c r="E451" s="10">
        <v>6278</v>
      </c>
      <c r="F451" s="11">
        <v>-2061</v>
      </c>
      <c r="H451" s="3" t="s">
        <v>415</v>
      </c>
      <c r="I451" s="12">
        <v>-841</v>
      </c>
      <c r="J451" s="10">
        <v>4952</v>
      </c>
      <c r="K451" s="10">
        <v>3121</v>
      </c>
      <c r="L451" s="11">
        <v>-10610</v>
      </c>
      <c r="N451" s="3" t="s">
        <v>415</v>
      </c>
      <c r="O451" s="12">
        <v>-841</v>
      </c>
      <c r="P451" s="11">
        <v>-1638</v>
      </c>
      <c r="Q451" s="10">
        <v>10010</v>
      </c>
      <c r="R451" s="11">
        <v>-10909</v>
      </c>
      <c r="T451" s="3" t="s">
        <v>415</v>
      </c>
      <c r="U451" s="12">
        <v>-841</v>
      </c>
      <c r="V451" s="12">
        <v>-65</v>
      </c>
      <c r="W451" s="11">
        <v>-4666</v>
      </c>
      <c r="X451" s="10">
        <v>2213</v>
      </c>
    </row>
    <row r="452" spans="1:24" x14ac:dyDescent="0.25">
      <c r="A452" s="28">
        <f>COUNTIF($B$6:B452,B452)</f>
        <v>0</v>
      </c>
      <c r="B452" s="3"/>
      <c r="C452" s="9"/>
      <c r="D452" s="9"/>
      <c r="E452" s="9"/>
      <c r="F452" s="9"/>
      <c r="H452" s="3"/>
      <c r="I452" s="9"/>
      <c r="J452" s="9"/>
      <c r="K452" s="9"/>
      <c r="L452" s="9"/>
      <c r="N452" s="3"/>
      <c r="O452" s="9"/>
      <c r="P452" s="9"/>
      <c r="Q452" s="9"/>
      <c r="R452" s="9"/>
      <c r="T452" s="3"/>
      <c r="U452" s="9"/>
      <c r="V452" s="9"/>
      <c r="W452" s="9"/>
      <c r="X452" s="9"/>
    </row>
    <row r="453" spans="1:24" x14ac:dyDescent="0.25">
      <c r="A453" s="28">
        <f>COUNTIF($B$6:B453,B453)</f>
        <v>1</v>
      </c>
      <c r="B453" s="3" t="s">
        <v>416</v>
      </c>
      <c r="C453" s="10">
        <v>32644</v>
      </c>
      <c r="D453" s="10">
        <v>88821</v>
      </c>
      <c r="E453" s="10">
        <v>7152</v>
      </c>
      <c r="F453" s="10">
        <v>1912</v>
      </c>
      <c r="H453" s="3" t="s">
        <v>416</v>
      </c>
      <c r="I453" s="10">
        <v>32644</v>
      </c>
      <c r="J453" s="10">
        <v>83999</v>
      </c>
      <c r="K453" s="10">
        <v>13883</v>
      </c>
      <c r="L453" s="9">
        <v>0</v>
      </c>
      <c r="N453" s="3" t="s">
        <v>416</v>
      </c>
      <c r="O453" s="10">
        <v>32644</v>
      </c>
      <c r="P453" s="10">
        <v>83382</v>
      </c>
      <c r="Q453" s="10">
        <v>9734</v>
      </c>
      <c r="R453" s="10">
        <v>4774</v>
      </c>
      <c r="T453" s="3" t="s">
        <v>416</v>
      </c>
      <c r="U453" s="10">
        <v>32644</v>
      </c>
      <c r="V453" s="10">
        <v>52048</v>
      </c>
      <c r="W453" s="10">
        <v>28254</v>
      </c>
      <c r="X453" s="10">
        <v>17606</v>
      </c>
    </row>
    <row r="454" spans="1:24" x14ac:dyDescent="0.25">
      <c r="A454" s="28">
        <f>COUNTIF($B$6:B454,B454)</f>
        <v>1</v>
      </c>
      <c r="B454" s="3" t="s">
        <v>417</v>
      </c>
      <c r="C454" s="9">
        <v>222</v>
      </c>
      <c r="D454" s="9">
        <v>85</v>
      </c>
      <c r="E454" s="9">
        <v>580</v>
      </c>
      <c r="F454" s="9">
        <v>0</v>
      </c>
      <c r="H454" s="3" t="s">
        <v>417</v>
      </c>
      <c r="I454" s="9">
        <v>222</v>
      </c>
      <c r="J454" s="9">
        <v>666</v>
      </c>
      <c r="K454" s="9">
        <v>0</v>
      </c>
      <c r="L454" s="9">
        <v>0</v>
      </c>
      <c r="N454" s="3" t="s">
        <v>417</v>
      </c>
      <c r="O454" s="9">
        <v>222</v>
      </c>
      <c r="P454" s="9">
        <v>0</v>
      </c>
      <c r="Q454" s="9">
        <v>666</v>
      </c>
      <c r="R454" s="9">
        <v>0</v>
      </c>
      <c r="T454" s="3" t="s">
        <v>417</v>
      </c>
      <c r="U454" s="9">
        <v>222</v>
      </c>
      <c r="V454" s="9">
        <v>0</v>
      </c>
      <c r="W454" s="9">
        <v>85</v>
      </c>
      <c r="X454" s="9">
        <v>581</v>
      </c>
    </row>
    <row r="455" spans="1:24" x14ac:dyDescent="0.25">
      <c r="A455" s="28">
        <f>COUNTIF($B$6:B455,B455)</f>
        <v>1</v>
      </c>
      <c r="B455" s="3" t="s">
        <v>418</v>
      </c>
      <c r="C455" s="11">
        <v>-3548</v>
      </c>
      <c r="D455" s="11">
        <v>-9336</v>
      </c>
      <c r="E455" s="11">
        <v>-1233</v>
      </c>
      <c r="F455" s="12">
        <v>-71</v>
      </c>
      <c r="H455" s="3" t="s">
        <v>418</v>
      </c>
      <c r="I455" s="11">
        <v>-3548</v>
      </c>
      <c r="J455" s="11">
        <v>-10782</v>
      </c>
      <c r="K455" s="9">
        <v>142</v>
      </c>
      <c r="L455" s="9">
        <v>0</v>
      </c>
      <c r="N455" s="3" t="s">
        <v>418</v>
      </c>
      <c r="O455" s="11">
        <v>-3548</v>
      </c>
      <c r="P455" s="11">
        <v>-7762</v>
      </c>
      <c r="Q455" s="11">
        <v>-2681</v>
      </c>
      <c r="R455" s="12">
        <v>-197</v>
      </c>
      <c r="T455" s="3" t="s">
        <v>418</v>
      </c>
      <c r="U455" s="11">
        <v>-3548</v>
      </c>
      <c r="V455" s="11">
        <v>-6142</v>
      </c>
      <c r="W455" s="11">
        <v>-3441</v>
      </c>
      <c r="X455" s="11">
        <v>-1058</v>
      </c>
    </row>
    <row r="456" spans="1:24" x14ac:dyDescent="0.25">
      <c r="A456" s="28">
        <f>COUNTIF($B$6:B456,B456)</f>
        <v>0</v>
      </c>
      <c r="B456" s="3"/>
      <c r="C456" s="9"/>
      <c r="D456" s="9"/>
      <c r="E456" s="9"/>
      <c r="F456" s="9"/>
      <c r="H456" s="3"/>
      <c r="I456" s="9"/>
      <c r="J456" s="9"/>
      <c r="K456" s="9"/>
      <c r="L456" s="9"/>
      <c r="N456" s="3"/>
      <c r="O456" s="9"/>
      <c r="P456" s="9"/>
      <c r="Q456" s="9"/>
      <c r="R456" s="9"/>
      <c r="T456" s="3"/>
      <c r="U456" s="9"/>
      <c r="V456" s="9"/>
      <c r="W456" s="9"/>
      <c r="X456" s="9"/>
    </row>
    <row r="457" spans="1:24" x14ac:dyDescent="0.25">
      <c r="A457" s="28">
        <f>COUNTIF($B$6:B457,B457)</f>
        <v>1</v>
      </c>
      <c r="B457" s="3" t="s">
        <v>419</v>
      </c>
      <c r="C457" s="9">
        <v>108</v>
      </c>
      <c r="D457" s="9">
        <v>23</v>
      </c>
      <c r="E457" s="9">
        <v>11</v>
      </c>
      <c r="F457" s="9">
        <v>290</v>
      </c>
      <c r="H457" s="3" t="s">
        <v>419</v>
      </c>
      <c r="I457" s="9">
        <v>108</v>
      </c>
      <c r="J457" s="9">
        <v>24</v>
      </c>
      <c r="K457" s="9">
        <v>255</v>
      </c>
      <c r="L457" s="9">
        <v>44</v>
      </c>
      <c r="N457" s="3" t="s">
        <v>419</v>
      </c>
      <c r="O457" s="9">
        <v>108</v>
      </c>
      <c r="P457" s="9">
        <v>279</v>
      </c>
      <c r="Q457" s="9">
        <v>9</v>
      </c>
      <c r="R457" s="9">
        <v>36</v>
      </c>
      <c r="T457" s="3" t="s">
        <v>419</v>
      </c>
      <c r="U457" s="9">
        <v>108</v>
      </c>
      <c r="V457" s="9">
        <v>297</v>
      </c>
      <c r="W457" s="9">
        <v>7</v>
      </c>
      <c r="X457" s="9">
        <v>20</v>
      </c>
    </row>
    <row r="458" spans="1:24" x14ac:dyDescent="0.25">
      <c r="A458" s="28">
        <f>COUNTIF($B$6:B458,B458)</f>
        <v>1</v>
      </c>
      <c r="B458" s="3" t="s">
        <v>420</v>
      </c>
      <c r="C458" s="9">
        <v>565</v>
      </c>
      <c r="D458" s="9">
        <v>627</v>
      </c>
      <c r="E458" s="9">
        <v>567</v>
      </c>
      <c r="F458" s="9">
        <v>501</v>
      </c>
      <c r="H458" s="3" t="s">
        <v>420</v>
      </c>
      <c r="I458" s="9">
        <v>565</v>
      </c>
      <c r="J458" s="9">
        <v>963</v>
      </c>
      <c r="K458" s="9">
        <v>890</v>
      </c>
      <c r="L458" s="12">
        <v>-159</v>
      </c>
      <c r="N458" s="3" t="s">
        <v>420</v>
      </c>
      <c r="O458" s="9">
        <v>565</v>
      </c>
      <c r="P458" s="9">
        <v>985</v>
      </c>
      <c r="Q458" s="9">
        <v>847</v>
      </c>
      <c r="R458" s="12">
        <v>-138</v>
      </c>
      <c r="T458" s="3" t="s">
        <v>420</v>
      </c>
      <c r="U458" s="9">
        <v>565</v>
      </c>
      <c r="V458" s="9">
        <v>366</v>
      </c>
      <c r="W458" s="10">
        <v>1523</v>
      </c>
      <c r="X458" s="12">
        <v>-195</v>
      </c>
    </row>
    <row r="459" spans="1:24" x14ac:dyDescent="0.25">
      <c r="A459" s="28">
        <f>COUNTIF($B$6:B459,B459)</f>
        <v>2</v>
      </c>
      <c r="B459" s="3" t="s">
        <v>5</v>
      </c>
      <c r="C459" s="10">
        <v>108774</v>
      </c>
      <c r="D459" s="10">
        <v>155233</v>
      </c>
      <c r="E459" s="10">
        <v>84903</v>
      </c>
      <c r="F459" s="10">
        <v>86151</v>
      </c>
      <c r="H459" s="3" t="s">
        <v>5</v>
      </c>
      <c r="I459" s="10">
        <v>108774</v>
      </c>
      <c r="J459" s="10">
        <v>117328</v>
      </c>
      <c r="K459" s="10">
        <v>112404</v>
      </c>
      <c r="L459" s="10">
        <v>96571</v>
      </c>
      <c r="N459" s="3" t="s">
        <v>5</v>
      </c>
      <c r="O459" s="10">
        <v>108774</v>
      </c>
      <c r="P459" s="10">
        <v>160966</v>
      </c>
      <c r="Q459" s="10">
        <v>92095</v>
      </c>
      <c r="R459" s="10">
        <v>73206</v>
      </c>
      <c r="T459" s="3" t="s">
        <v>5</v>
      </c>
      <c r="U459" s="10">
        <v>108774</v>
      </c>
      <c r="V459" s="10">
        <v>97897</v>
      </c>
      <c r="W459" s="10">
        <v>116493</v>
      </c>
      <c r="X459" s="10">
        <v>111936</v>
      </c>
    </row>
    <row r="460" spans="1:24" x14ac:dyDescent="0.25">
      <c r="A460" s="28">
        <f>COUNTIF($B$6:B460,B460)</f>
        <v>2</v>
      </c>
      <c r="B460" s="3" t="s">
        <v>6</v>
      </c>
      <c r="C460" s="10">
        <v>120725</v>
      </c>
      <c r="D460" s="10">
        <v>171163</v>
      </c>
      <c r="E460" s="10">
        <v>83937</v>
      </c>
      <c r="F460" s="10">
        <v>107054</v>
      </c>
      <c r="H460" s="3" t="s">
        <v>6</v>
      </c>
      <c r="I460" s="10">
        <v>120725</v>
      </c>
      <c r="J460" s="10">
        <v>136657</v>
      </c>
      <c r="K460" s="10">
        <v>116267</v>
      </c>
      <c r="L460" s="10">
        <v>109233</v>
      </c>
      <c r="N460" s="3" t="s">
        <v>6</v>
      </c>
      <c r="O460" s="10">
        <v>120725</v>
      </c>
      <c r="P460" s="10">
        <v>175918</v>
      </c>
      <c r="Q460" s="10">
        <v>113903</v>
      </c>
      <c r="R460" s="10">
        <v>72280</v>
      </c>
      <c r="T460" s="3" t="s">
        <v>6</v>
      </c>
      <c r="U460" s="10">
        <v>120725</v>
      </c>
      <c r="V460" s="10">
        <v>100782</v>
      </c>
      <c r="W460" s="10">
        <v>127381</v>
      </c>
      <c r="X460" s="10">
        <v>134031</v>
      </c>
    </row>
    <row r="461" spans="1:24" x14ac:dyDescent="0.25">
      <c r="A461" s="28">
        <f>COUNTIF($B$6:B461,B461)</f>
        <v>1</v>
      </c>
      <c r="B461" s="3" t="s">
        <v>421</v>
      </c>
      <c r="C461" s="10">
        <v>8457402</v>
      </c>
      <c r="D461" s="10">
        <v>11296786</v>
      </c>
      <c r="E461" s="10">
        <v>6151325</v>
      </c>
      <c r="F461" s="10">
        <v>7923301</v>
      </c>
      <c r="H461" s="3" t="s">
        <v>421</v>
      </c>
      <c r="I461" s="10">
        <v>8457402</v>
      </c>
      <c r="J461" s="10">
        <v>10915523</v>
      </c>
      <c r="K461" s="10">
        <v>7781216</v>
      </c>
      <c r="L461" s="10">
        <v>6672812</v>
      </c>
      <c r="N461" s="3" t="s">
        <v>421</v>
      </c>
      <c r="O461" s="10">
        <v>8457402</v>
      </c>
      <c r="P461" s="10">
        <v>10319792</v>
      </c>
      <c r="Q461" s="10">
        <v>8737221</v>
      </c>
      <c r="R461" s="10">
        <v>6312001</v>
      </c>
      <c r="T461" s="3" t="s">
        <v>421</v>
      </c>
      <c r="U461" s="10">
        <v>8457402</v>
      </c>
      <c r="V461" s="10">
        <v>6164805</v>
      </c>
      <c r="W461" s="10">
        <v>8897717</v>
      </c>
      <c r="X461" s="10">
        <v>10312445</v>
      </c>
    </row>
    <row r="462" spans="1:24" x14ac:dyDescent="0.25">
      <c r="A462" s="28">
        <f>COUNTIF($B$6:B462,B462)</f>
        <v>1</v>
      </c>
      <c r="B462" s="5" t="s">
        <v>422</v>
      </c>
      <c r="C462" s="13">
        <v>9338171</v>
      </c>
      <c r="D462" s="13">
        <v>12394005</v>
      </c>
      <c r="E462" s="13">
        <v>6849377</v>
      </c>
      <c r="F462" s="13">
        <v>8770287</v>
      </c>
      <c r="H462" s="5" t="s">
        <v>422</v>
      </c>
      <c r="I462" s="13">
        <v>9338171</v>
      </c>
      <c r="J462" s="13">
        <v>11832955</v>
      </c>
      <c r="K462" s="13">
        <v>8705477</v>
      </c>
      <c r="L462" s="13">
        <v>7473306</v>
      </c>
      <c r="N462" s="5" t="s">
        <v>422</v>
      </c>
      <c r="O462" s="13">
        <v>9338171</v>
      </c>
      <c r="P462" s="13">
        <v>11445049</v>
      </c>
      <c r="Q462" s="13">
        <v>9680606</v>
      </c>
      <c r="R462" s="13">
        <v>6885207</v>
      </c>
      <c r="T462" s="5" t="s">
        <v>422</v>
      </c>
      <c r="U462" s="13">
        <v>9338171</v>
      </c>
      <c r="V462" s="13">
        <v>6936440</v>
      </c>
      <c r="W462" s="13">
        <v>9913317</v>
      </c>
      <c r="X462" s="13">
        <v>11167479</v>
      </c>
    </row>
    <row r="463" spans="1:24" x14ac:dyDescent="0.25">
      <c r="A463" s="28">
        <f>COUNTIF($B$6:B463,B463)</f>
        <v>1</v>
      </c>
      <c r="B463" s="5" t="s">
        <v>423</v>
      </c>
      <c r="C463" s="9"/>
      <c r="D463" s="9"/>
      <c r="E463" s="9"/>
      <c r="F463" s="9"/>
      <c r="H463" s="5" t="s">
        <v>423</v>
      </c>
      <c r="I463" s="9"/>
      <c r="J463" s="9"/>
      <c r="K463" s="9"/>
      <c r="L463" s="9"/>
      <c r="N463" s="5" t="s">
        <v>423</v>
      </c>
      <c r="O463" s="9"/>
      <c r="P463" s="9"/>
      <c r="Q463" s="9"/>
      <c r="R463" s="9"/>
      <c r="T463" s="5" t="s">
        <v>423</v>
      </c>
      <c r="U463" s="9"/>
      <c r="V463" s="9"/>
      <c r="W463" s="9"/>
      <c r="X463" s="9"/>
    </row>
    <row r="464" spans="1:24" x14ac:dyDescent="0.25">
      <c r="A464" s="28">
        <f>COUNTIF($B$6:B464,B464)</f>
        <v>1</v>
      </c>
      <c r="B464" s="3" t="s">
        <v>424</v>
      </c>
      <c r="C464" s="10">
        <v>1034</v>
      </c>
      <c r="D464" s="9">
        <v>860</v>
      </c>
      <c r="E464" s="10">
        <v>1205</v>
      </c>
      <c r="F464" s="10">
        <v>1037</v>
      </c>
      <c r="H464" s="3" t="s">
        <v>424</v>
      </c>
      <c r="I464" s="10">
        <v>1034</v>
      </c>
      <c r="J464" s="10">
        <v>1240</v>
      </c>
      <c r="K464" s="9">
        <v>826</v>
      </c>
      <c r="L464" s="10">
        <v>1036</v>
      </c>
      <c r="N464" s="3" t="s">
        <v>424</v>
      </c>
      <c r="O464" s="10">
        <v>1034</v>
      </c>
      <c r="P464" s="10">
        <v>1034</v>
      </c>
      <c r="Q464" s="9">
        <v>827</v>
      </c>
      <c r="R464" s="10">
        <v>1240</v>
      </c>
      <c r="T464" s="3" t="s">
        <v>424</v>
      </c>
      <c r="U464" s="10">
        <v>1034</v>
      </c>
      <c r="V464" s="9">
        <v>719</v>
      </c>
      <c r="W464" s="10">
        <v>1081</v>
      </c>
      <c r="X464" s="10">
        <v>1303</v>
      </c>
    </row>
    <row r="465" spans="1:24" x14ac:dyDescent="0.25">
      <c r="A465" s="28">
        <f>COUNTIF($B$6:B465,B465)</f>
        <v>1</v>
      </c>
      <c r="B465" s="3" t="s">
        <v>425</v>
      </c>
      <c r="C465" s="10">
        <v>1696</v>
      </c>
      <c r="D465" s="10">
        <v>2265</v>
      </c>
      <c r="E465" s="10">
        <v>1615</v>
      </c>
      <c r="F465" s="10">
        <v>1208</v>
      </c>
      <c r="H465" s="3" t="s">
        <v>425</v>
      </c>
      <c r="I465" s="10">
        <v>1696</v>
      </c>
      <c r="J465" s="10">
        <v>1556</v>
      </c>
      <c r="K465" s="10">
        <v>1585</v>
      </c>
      <c r="L465" s="10">
        <v>1949</v>
      </c>
      <c r="N465" s="3" t="s">
        <v>425</v>
      </c>
      <c r="O465" s="10">
        <v>1696</v>
      </c>
      <c r="P465" s="10">
        <v>1809</v>
      </c>
      <c r="Q465" s="10">
        <v>1925</v>
      </c>
      <c r="R465" s="10">
        <v>1355</v>
      </c>
      <c r="T465" s="3" t="s">
        <v>425</v>
      </c>
      <c r="U465" s="10">
        <v>1696</v>
      </c>
      <c r="V465" s="10">
        <v>1221</v>
      </c>
      <c r="W465" s="10">
        <v>2361</v>
      </c>
      <c r="X465" s="10">
        <v>1507</v>
      </c>
    </row>
    <row r="466" spans="1:24" x14ac:dyDescent="0.25">
      <c r="A466" s="28">
        <f>COUNTIF($B$6:B466,B466)</f>
        <v>1</v>
      </c>
      <c r="B466" s="3" t="s">
        <v>426</v>
      </c>
      <c r="C466" s="10">
        <v>41333</v>
      </c>
      <c r="D466" s="10">
        <v>61067</v>
      </c>
      <c r="E466" s="10">
        <v>26016</v>
      </c>
      <c r="F466" s="10">
        <v>36909</v>
      </c>
      <c r="H466" s="3" t="s">
        <v>426</v>
      </c>
      <c r="I466" s="10">
        <v>41333</v>
      </c>
      <c r="J466" s="10">
        <v>42380</v>
      </c>
      <c r="K466" s="10">
        <v>40287</v>
      </c>
      <c r="L466" s="10">
        <v>41332</v>
      </c>
      <c r="N466" s="3" t="s">
        <v>426</v>
      </c>
      <c r="O466" s="10">
        <v>41333</v>
      </c>
      <c r="P466" s="10">
        <v>65488</v>
      </c>
      <c r="Q466" s="10">
        <v>39013</v>
      </c>
      <c r="R466" s="10">
        <v>19465</v>
      </c>
      <c r="T466" s="3" t="s">
        <v>426</v>
      </c>
      <c r="U466" s="10">
        <v>41333</v>
      </c>
      <c r="V466" s="10">
        <v>34279</v>
      </c>
      <c r="W466" s="10">
        <v>41071</v>
      </c>
      <c r="X466" s="10">
        <v>48659</v>
      </c>
    </row>
    <row r="467" spans="1:24" x14ac:dyDescent="0.25">
      <c r="A467" s="28">
        <f>COUNTIF($B$6:B467,B467)</f>
        <v>1</v>
      </c>
      <c r="B467" s="3" t="s">
        <v>427</v>
      </c>
      <c r="C467" s="10">
        <v>5920</v>
      </c>
      <c r="D467" s="10">
        <v>11317</v>
      </c>
      <c r="E467" s="10">
        <v>2109</v>
      </c>
      <c r="F467" s="10">
        <v>4332</v>
      </c>
      <c r="H467" s="3" t="s">
        <v>427</v>
      </c>
      <c r="I467" s="10">
        <v>5920</v>
      </c>
      <c r="J467" s="10">
        <v>6325</v>
      </c>
      <c r="K467" s="10">
        <v>3049</v>
      </c>
      <c r="L467" s="10">
        <v>8391</v>
      </c>
      <c r="N467" s="3" t="s">
        <v>427</v>
      </c>
      <c r="O467" s="10">
        <v>5920</v>
      </c>
      <c r="P467" s="10">
        <v>3782</v>
      </c>
      <c r="Q467" s="10">
        <v>4444</v>
      </c>
      <c r="R467" s="10">
        <v>9540</v>
      </c>
      <c r="T467" s="3" t="s">
        <v>427</v>
      </c>
      <c r="U467" s="10">
        <v>5920</v>
      </c>
      <c r="V467" s="10">
        <v>2531</v>
      </c>
      <c r="W467" s="10">
        <v>10184</v>
      </c>
      <c r="X467" s="10">
        <v>5044</v>
      </c>
    </row>
    <row r="468" spans="1:24" x14ac:dyDescent="0.25">
      <c r="A468" s="28">
        <f>COUNTIF($B$6:B468,B468)</f>
        <v>1</v>
      </c>
      <c r="B468" s="3" t="s">
        <v>428</v>
      </c>
      <c r="C468" s="10">
        <v>9948</v>
      </c>
      <c r="D468" s="10">
        <v>7342</v>
      </c>
      <c r="E468" s="10">
        <v>11730</v>
      </c>
      <c r="F468" s="10">
        <v>10775</v>
      </c>
      <c r="H468" s="3" t="s">
        <v>428</v>
      </c>
      <c r="I468" s="10">
        <v>9948</v>
      </c>
      <c r="J468" s="10">
        <v>10275</v>
      </c>
      <c r="K468" s="10">
        <v>12930</v>
      </c>
      <c r="L468" s="10">
        <v>6635</v>
      </c>
      <c r="N468" s="3" t="s">
        <v>428</v>
      </c>
      <c r="O468" s="10">
        <v>9948</v>
      </c>
      <c r="P468" s="10">
        <v>5688</v>
      </c>
      <c r="Q468" s="10">
        <v>19851</v>
      </c>
      <c r="R468" s="10">
        <v>4297</v>
      </c>
      <c r="T468" s="3" t="s">
        <v>428</v>
      </c>
      <c r="U468" s="10">
        <v>9948</v>
      </c>
      <c r="V468" s="10">
        <v>3257</v>
      </c>
      <c r="W468" s="10">
        <v>14209</v>
      </c>
      <c r="X468" s="10">
        <v>12383</v>
      </c>
    </row>
    <row r="469" spans="1:24" x14ac:dyDescent="0.25">
      <c r="A469" s="28">
        <f>COUNTIF($B$6:B469,B469)</f>
        <v>1</v>
      </c>
      <c r="B469" s="3" t="s">
        <v>429</v>
      </c>
      <c r="C469" s="9">
        <v>0</v>
      </c>
      <c r="D469" s="9">
        <v>0</v>
      </c>
      <c r="E469" s="9">
        <v>0</v>
      </c>
      <c r="F469" s="9">
        <v>0</v>
      </c>
      <c r="H469" s="3" t="s">
        <v>429</v>
      </c>
      <c r="I469" s="9">
        <v>0</v>
      </c>
      <c r="J469" s="9">
        <v>0</v>
      </c>
      <c r="K469" s="9">
        <v>0</v>
      </c>
      <c r="L469" s="9">
        <v>0</v>
      </c>
      <c r="N469" s="3" t="s">
        <v>429</v>
      </c>
      <c r="O469" s="9">
        <v>0</v>
      </c>
      <c r="P469" s="9">
        <v>0</v>
      </c>
      <c r="Q469" s="9">
        <v>0</v>
      </c>
      <c r="R469" s="9">
        <v>0</v>
      </c>
      <c r="T469" s="3" t="s">
        <v>429</v>
      </c>
      <c r="U469" s="9">
        <v>0</v>
      </c>
      <c r="V469" s="9">
        <v>0</v>
      </c>
      <c r="W469" s="9">
        <v>0</v>
      </c>
      <c r="X469" s="9">
        <v>0</v>
      </c>
    </row>
    <row r="470" spans="1:24" x14ac:dyDescent="0.25">
      <c r="A470" s="28">
        <f>COUNTIF($B$6:B470,B470)</f>
        <v>1</v>
      </c>
      <c r="B470" s="3" t="s">
        <v>430</v>
      </c>
      <c r="C470" s="10">
        <v>7678</v>
      </c>
      <c r="D470" s="10">
        <v>13541</v>
      </c>
      <c r="E470" s="10">
        <v>5836</v>
      </c>
      <c r="F470" s="10">
        <v>3649</v>
      </c>
      <c r="H470" s="3" t="s">
        <v>430</v>
      </c>
      <c r="I470" s="10">
        <v>7678</v>
      </c>
      <c r="J470" s="10">
        <v>7246</v>
      </c>
      <c r="K470" s="10">
        <v>6842</v>
      </c>
      <c r="L470" s="10">
        <v>8947</v>
      </c>
      <c r="N470" s="3" t="s">
        <v>430</v>
      </c>
      <c r="O470" s="10">
        <v>7678</v>
      </c>
      <c r="P470" s="10">
        <v>13710</v>
      </c>
      <c r="Q470" s="10">
        <v>4896</v>
      </c>
      <c r="R470" s="10">
        <v>4421</v>
      </c>
      <c r="T470" s="3" t="s">
        <v>430</v>
      </c>
      <c r="U470" s="10">
        <v>7678</v>
      </c>
      <c r="V470" s="10">
        <v>9927</v>
      </c>
      <c r="W470" s="10">
        <v>7154</v>
      </c>
      <c r="X470" s="10">
        <v>5949</v>
      </c>
    </row>
    <row r="471" spans="1:24" x14ac:dyDescent="0.25">
      <c r="A471" s="28">
        <f>COUNTIF($B$6:B471,B471)</f>
        <v>1</v>
      </c>
      <c r="B471" s="3" t="s">
        <v>431</v>
      </c>
      <c r="C471" s="10">
        <v>2065</v>
      </c>
      <c r="D471" s="10">
        <v>1916</v>
      </c>
      <c r="E471" s="10">
        <v>2481</v>
      </c>
      <c r="F471" s="10">
        <v>1798</v>
      </c>
      <c r="H471" s="3" t="s">
        <v>431</v>
      </c>
      <c r="I471" s="10">
        <v>2065</v>
      </c>
      <c r="J471" s="10">
        <v>2668</v>
      </c>
      <c r="K471" s="10">
        <v>2786</v>
      </c>
      <c r="L471" s="9">
        <v>739</v>
      </c>
      <c r="N471" s="3" t="s">
        <v>431</v>
      </c>
      <c r="O471" s="10">
        <v>2065</v>
      </c>
      <c r="P471" s="10">
        <v>2866</v>
      </c>
      <c r="Q471" s="10">
        <v>2391</v>
      </c>
      <c r="R471" s="9">
        <v>936</v>
      </c>
      <c r="T471" s="3" t="s">
        <v>431</v>
      </c>
      <c r="U471" s="10">
        <v>2065</v>
      </c>
      <c r="V471" s="10">
        <v>2414</v>
      </c>
      <c r="W471" s="10">
        <v>1094</v>
      </c>
      <c r="X471" s="10">
        <v>2688</v>
      </c>
    </row>
    <row r="472" spans="1:24" x14ac:dyDescent="0.25">
      <c r="A472" s="28">
        <f>COUNTIF($B$6:B472,B472)</f>
        <v>1</v>
      </c>
      <c r="B472" s="3" t="s">
        <v>432</v>
      </c>
      <c r="C472" s="9">
        <v>184</v>
      </c>
      <c r="D472" s="9">
        <v>0</v>
      </c>
      <c r="E472" s="9">
        <v>27</v>
      </c>
      <c r="F472" s="9">
        <v>526</v>
      </c>
      <c r="H472" s="3" t="s">
        <v>432</v>
      </c>
      <c r="I472" s="9">
        <v>184</v>
      </c>
      <c r="J472" s="9">
        <v>27</v>
      </c>
      <c r="K472" s="9">
        <v>525</v>
      </c>
      <c r="L472" s="9">
        <v>0</v>
      </c>
      <c r="N472" s="3" t="s">
        <v>432</v>
      </c>
      <c r="O472" s="9">
        <v>184</v>
      </c>
      <c r="P472" s="9">
        <v>0</v>
      </c>
      <c r="Q472" s="9">
        <v>27</v>
      </c>
      <c r="R472" s="9">
        <v>526</v>
      </c>
      <c r="T472" s="3" t="s">
        <v>432</v>
      </c>
      <c r="U472" s="9">
        <v>184</v>
      </c>
      <c r="V472" s="9">
        <v>0</v>
      </c>
      <c r="W472" s="9">
        <v>0</v>
      </c>
      <c r="X472" s="9">
        <v>552</v>
      </c>
    </row>
    <row r="473" spans="1:24" x14ac:dyDescent="0.25">
      <c r="A473" s="28">
        <f>COUNTIF($B$6:B473,B473)</f>
        <v>1</v>
      </c>
      <c r="B473" s="3" t="s">
        <v>433</v>
      </c>
      <c r="C473" s="10">
        <v>1269</v>
      </c>
      <c r="D473" s="10">
        <v>3424</v>
      </c>
      <c r="E473" s="9">
        <v>191</v>
      </c>
      <c r="F473" s="9">
        <v>190</v>
      </c>
      <c r="H473" s="3" t="s">
        <v>433</v>
      </c>
      <c r="I473" s="10">
        <v>1269</v>
      </c>
      <c r="J473" s="10">
        <v>3073</v>
      </c>
      <c r="K473" s="9">
        <v>696</v>
      </c>
      <c r="L473" s="9">
        <v>35</v>
      </c>
      <c r="N473" s="3" t="s">
        <v>433</v>
      </c>
      <c r="O473" s="10">
        <v>1269</v>
      </c>
      <c r="P473" s="10">
        <v>3285</v>
      </c>
      <c r="Q473" s="9">
        <v>295</v>
      </c>
      <c r="R473" s="9">
        <v>225</v>
      </c>
      <c r="T473" s="3" t="s">
        <v>433</v>
      </c>
      <c r="U473" s="10">
        <v>1269</v>
      </c>
      <c r="V473" s="10">
        <v>2368</v>
      </c>
      <c r="W473" s="9">
        <v>907</v>
      </c>
      <c r="X473" s="9">
        <v>530</v>
      </c>
    </row>
    <row r="474" spans="1:24" x14ac:dyDescent="0.25">
      <c r="A474" s="28">
        <f>COUNTIF($B$6:B474,B474)</f>
        <v>1</v>
      </c>
      <c r="B474" s="3" t="s">
        <v>434</v>
      </c>
      <c r="C474" s="9">
        <v>33</v>
      </c>
      <c r="D474" s="9">
        <v>0</v>
      </c>
      <c r="E474" s="9">
        <v>9</v>
      </c>
      <c r="F474" s="9">
        <v>91</v>
      </c>
      <c r="H474" s="3" t="s">
        <v>434</v>
      </c>
      <c r="I474" s="9">
        <v>33</v>
      </c>
      <c r="J474" s="9">
        <v>0</v>
      </c>
      <c r="K474" s="9">
        <v>90</v>
      </c>
      <c r="L474" s="9">
        <v>9</v>
      </c>
      <c r="N474" s="3" t="s">
        <v>434</v>
      </c>
      <c r="O474" s="9">
        <v>33</v>
      </c>
      <c r="P474" s="9">
        <v>0</v>
      </c>
      <c r="Q474" s="9">
        <v>90</v>
      </c>
      <c r="R474" s="9">
        <v>9</v>
      </c>
      <c r="T474" s="3" t="s">
        <v>434</v>
      </c>
      <c r="U474" s="9">
        <v>33</v>
      </c>
      <c r="V474" s="9">
        <v>9</v>
      </c>
      <c r="W474" s="9">
        <v>0</v>
      </c>
      <c r="X474" s="9">
        <v>91</v>
      </c>
    </row>
    <row r="475" spans="1:24" x14ac:dyDescent="0.25">
      <c r="A475" s="28">
        <f>COUNTIF($B$6:B475,B475)</f>
        <v>1</v>
      </c>
      <c r="B475" s="3" t="s">
        <v>435</v>
      </c>
      <c r="C475" s="10">
        <v>2951</v>
      </c>
      <c r="D475" s="10">
        <v>2778</v>
      </c>
      <c r="E475" s="10">
        <v>3511</v>
      </c>
      <c r="F475" s="10">
        <v>2565</v>
      </c>
      <c r="H475" s="3" t="s">
        <v>435</v>
      </c>
      <c r="I475" s="10">
        <v>2951</v>
      </c>
      <c r="J475" s="10">
        <v>3500</v>
      </c>
      <c r="K475" s="10">
        <v>2155</v>
      </c>
      <c r="L475" s="10">
        <v>3200</v>
      </c>
      <c r="N475" s="3" t="s">
        <v>435</v>
      </c>
      <c r="O475" s="10">
        <v>2951</v>
      </c>
      <c r="P475" s="10">
        <v>3646</v>
      </c>
      <c r="Q475" s="10">
        <v>2874</v>
      </c>
      <c r="R475" s="10">
        <v>2333</v>
      </c>
      <c r="T475" s="3" t="s">
        <v>435</v>
      </c>
      <c r="U475" s="10">
        <v>2951</v>
      </c>
      <c r="V475" s="10">
        <v>2786</v>
      </c>
      <c r="W475" s="10">
        <v>3668</v>
      </c>
      <c r="X475" s="10">
        <v>2399</v>
      </c>
    </row>
    <row r="476" spans="1:24" x14ac:dyDescent="0.25">
      <c r="A476" s="28">
        <f>COUNTIF($B$6:B476,B476)</f>
        <v>1</v>
      </c>
      <c r="B476" s="3" t="s">
        <v>436</v>
      </c>
      <c r="C476" s="10">
        <v>46613</v>
      </c>
      <c r="D476" s="10">
        <v>66653</v>
      </c>
      <c r="E476" s="10">
        <v>29208</v>
      </c>
      <c r="F476" s="10">
        <v>43975</v>
      </c>
      <c r="H476" s="3" t="s">
        <v>436</v>
      </c>
      <c r="I476" s="10">
        <v>46613</v>
      </c>
      <c r="J476" s="10">
        <v>58368</v>
      </c>
      <c r="K476" s="10">
        <v>44497</v>
      </c>
      <c r="L476" s="10">
        <v>36960</v>
      </c>
      <c r="N476" s="3" t="s">
        <v>436</v>
      </c>
      <c r="O476" s="10">
        <v>46613</v>
      </c>
      <c r="P476" s="10">
        <v>74609</v>
      </c>
      <c r="Q476" s="10">
        <v>37270</v>
      </c>
      <c r="R476" s="10">
        <v>27933</v>
      </c>
      <c r="T476" s="3" t="s">
        <v>436</v>
      </c>
      <c r="U476" s="10">
        <v>46613</v>
      </c>
      <c r="V476" s="10">
        <v>41271</v>
      </c>
      <c r="W476" s="10">
        <v>45652</v>
      </c>
      <c r="X476" s="10">
        <v>52926</v>
      </c>
    </row>
    <row r="477" spans="1:24" x14ac:dyDescent="0.25">
      <c r="A477" s="28">
        <f>COUNTIF($B$6:B477,B477)</f>
        <v>0</v>
      </c>
      <c r="B477" s="3"/>
      <c r="C477" s="9"/>
      <c r="D477" s="9"/>
      <c r="E477" s="9"/>
      <c r="F477" s="9"/>
      <c r="H477" s="3"/>
      <c r="I477" s="9"/>
      <c r="J477" s="9"/>
      <c r="K477" s="9"/>
      <c r="L477" s="9"/>
      <c r="N477" s="3"/>
      <c r="O477" s="9"/>
      <c r="P477" s="9"/>
      <c r="Q477" s="9"/>
      <c r="R477" s="9"/>
      <c r="T477" s="3"/>
      <c r="U477" s="9"/>
      <c r="V477" s="9"/>
      <c r="W477" s="9"/>
      <c r="X477" s="9"/>
    </row>
    <row r="478" spans="1:24" x14ac:dyDescent="0.25">
      <c r="A478" s="28">
        <f>COUNTIF($B$6:B478,B478)</f>
        <v>0</v>
      </c>
    </row>
    <row r="479" spans="1:24" ht="23.25" x14ac:dyDescent="0.25">
      <c r="A479" s="28">
        <f>COUNTIF($B$6:B479,B479)</f>
        <v>1</v>
      </c>
      <c r="B479" s="2" t="s">
        <v>437</v>
      </c>
      <c r="H479" s="2" t="s">
        <v>437</v>
      </c>
      <c r="N479" s="2" t="s">
        <v>437</v>
      </c>
      <c r="T479" s="2" t="s">
        <v>437</v>
      </c>
    </row>
    <row r="480" spans="1:24" x14ac:dyDescent="0.25">
      <c r="A480" s="28">
        <f>COUNTIF($B$6:B480,B480)</f>
        <v>0</v>
      </c>
    </row>
    <row r="481" spans="1:24" x14ac:dyDescent="0.25">
      <c r="A481" s="28">
        <f>COUNTIF($B$6:B481,B481)</f>
        <v>7</v>
      </c>
      <c r="B481" s="3" t="s">
        <v>96</v>
      </c>
      <c r="C481" s="7" t="s">
        <v>97</v>
      </c>
      <c r="D481" s="7" t="s">
        <v>693</v>
      </c>
      <c r="E481" s="7" t="s">
        <v>605</v>
      </c>
      <c r="F481" s="7" t="s">
        <v>606</v>
      </c>
      <c r="H481" s="3" t="s">
        <v>96</v>
      </c>
      <c r="I481" s="7" t="s">
        <v>97</v>
      </c>
      <c r="J481" s="7" t="s">
        <v>693</v>
      </c>
      <c r="K481" s="7" t="s">
        <v>605</v>
      </c>
      <c r="L481" s="7" t="s">
        <v>606</v>
      </c>
      <c r="N481" s="3" t="s">
        <v>96</v>
      </c>
      <c r="O481" s="7" t="s">
        <v>97</v>
      </c>
      <c r="P481" s="7" t="s">
        <v>693</v>
      </c>
      <c r="Q481" s="7" t="s">
        <v>605</v>
      </c>
      <c r="R481" s="7" t="s">
        <v>606</v>
      </c>
      <c r="T481" s="3" t="s">
        <v>96</v>
      </c>
      <c r="U481" s="7" t="s">
        <v>97</v>
      </c>
      <c r="V481" s="7" t="s">
        <v>693</v>
      </c>
      <c r="W481" s="7" t="s">
        <v>605</v>
      </c>
      <c r="X481" s="7" t="s">
        <v>606</v>
      </c>
    </row>
    <row r="482" spans="1:24" x14ac:dyDescent="0.25">
      <c r="A482" s="28">
        <f>COUNTIF($B$6:B482,B482)</f>
        <v>7</v>
      </c>
      <c r="B482" s="3" t="s">
        <v>0</v>
      </c>
      <c r="C482" s="8">
        <v>2013</v>
      </c>
      <c r="D482" s="8">
        <v>2013</v>
      </c>
      <c r="E482" s="8">
        <v>2013</v>
      </c>
      <c r="F482" s="8">
        <v>2013</v>
      </c>
      <c r="H482" s="3" t="s">
        <v>0</v>
      </c>
      <c r="I482" s="8">
        <v>2013</v>
      </c>
      <c r="J482" s="8">
        <v>2013</v>
      </c>
      <c r="K482" s="8">
        <v>2013</v>
      </c>
      <c r="L482" s="8">
        <v>2013</v>
      </c>
      <c r="N482" s="3" t="s">
        <v>0</v>
      </c>
      <c r="O482" s="8">
        <v>2013</v>
      </c>
      <c r="P482" s="8">
        <v>2013</v>
      </c>
      <c r="Q482" s="8">
        <v>2013</v>
      </c>
      <c r="R482" s="8">
        <v>2013</v>
      </c>
      <c r="T482" s="3" t="s">
        <v>0</v>
      </c>
      <c r="U482" s="8">
        <v>2013</v>
      </c>
      <c r="V482" s="8">
        <v>2013</v>
      </c>
      <c r="W482" s="8">
        <v>2013</v>
      </c>
      <c r="X482" s="8">
        <v>2013</v>
      </c>
    </row>
    <row r="483" spans="1:24" x14ac:dyDescent="0.25">
      <c r="A483" s="28">
        <f>COUNTIF($B$6:B483,B483)</f>
        <v>0</v>
      </c>
      <c r="B483" s="3"/>
      <c r="C483" s="9"/>
      <c r="D483" s="9"/>
      <c r="E483" s="9"/>
      <c r="F483" s="9"/>
      <c r="H483" s="3"/>
      <c r="I483" s="9"/>
      <c r="J483" s="9"/>
      <c r="K483" s="9"/>
      <c r="L483" s="9"/>
      <c r="N483" s="3"/>
      <c r="O483" s="9"/>
      <c r="P483" s="9"/>
      <c r="Q483" s="9"/>
      <c r="R483" s="9"/>
      <c r="T483" s="3"/>
      <c r="U483" s="9"/>
      <c r="V483" s="9"/>
      <c r="W483" s="9"/>
      <c r="X483" s="9"/>
    </row>
    <row r="484" spans="1:24" x14ac:dyDescent="0.25">
      <c r="A484" s="28">
        <f>COUNTIF($B$6:B484,B484)</f>
        <v>1</v>
      </c>
      <c r="B484" s="3" t="s">
        <v>46</v>
      </c>
      <c r="C484" s="11">
        <v>-112678</v>
      </c>
      <c r="D484" s="11">
        <v>-135898</v>
      </c>
      <c r="E484" s="11">
        <v>-93251</v>
      </c>
      <c r="F484" s="11">
        <v>-108880</v>
      </c>
      <c r="H484" s="3" t="s">
        <v>46</v>
      </c>
      <c r="I484" s="11">
        <v>-112678</v>
      </c>
      <c r="J484" s="11">
        <v>-114555</v>
      </c>
      <c r="K484" s="11">
        <v>-118206</v>
      </c>
      <c r="L484" s="11">
        <v>-105262</v>
      </c>
      <c r="N484" s="3" t="s">
        <v>46</v>
      </c>
      <c r="O484" s="11">
        <v>-112678</v>
      </c>
      <c r="P484" s="11">
        <v>-131489</v>
      </c>
      <c r="Q484" s="11">
        <v>-123998</v>
      </c>
      <c r="R484" s="11">
        <v>-82502</v>
      </c>
      <c r="T484" s="3" t="s">
        <v>46</v>
      </c>
      <c r="U484" s="11">
        <v>-112678</v>
      </c>
      <c r="V484" s="11">
        <v>-92900</v>
      </c>
      <c r="W484" s="11">
        <v>-126193</v>
      </c>
      <c r="X484" s="11">
        <v>-118951</v>
      </c>
    </row>
    <row r="485" spans="1:24" x14ac:dyDescent="0.25">
      <c r="A485" s="28">
        <f>COUNTIF($B$6:B485,B485)</f>
        <v>1</v>
      </c>
      <c r="B485" s="3" t="s">
        <v>47</v>
      </c>
      <c r="C485" s="11">
        <v>-124033</v>
      </c>
      <c r="D485" s="11">
        <v>-158346</v>
      </c>
      <c r="E485" s="11">
        <v>-100256</v>
      </c>
      <c r="F485" s="11">
        <v>-113483</v>
      </c>
      <c r="H485" s="3" t="s">
        <v>47</v>
      </c>
      <c r="I485" s="11">
        <v>-124033</v>
      </c>
      <c r="J485" s="11">
        <v>-125394</v>
      </c>
      <c r="K485" s="11">
        <v>-135188</v>
      </c>
      <c r="L485" s="11">
        <v>-111499</v>
      </c>
      <c r="N485" s="3" t="s">
        <v>47</v>
      </c>
      <c r="O485" s="11">
        <v>-124033</v>
      </c>
      <c r="P485" s="11">
        <v>-163861</v>
      </c>
      <c r="Q485" s="11">
        <v>-128407</v>
      </c>
      <c r="R485" s="11">
        <v>-79767</v>
      </c>
      <c r="T485" s="3" t="s">
        <v>47</v>
      </c>
      <c r="U485" s="11">
        <v>-124033</v>
      </c>
      <c r="V485" s="11">
        <v>-113066</v>
      </c>
      <c r="W485" s="11">
        <v>-139537</v>
      </c>
      <c r="X485" s="11">
        <v>-119490</v>
      </c>
    </row>
    <row r="486" spans="1:24" x14ac:dyDescent="0.25">
      <c r="A486" s="28">
        <f>COUNTIF($B$6:B486,B486)</f>
        <v>1</v>
      </c>
      <c r="B486" s="3" t="s">
        <v>48</v>
      </c>
      <c r="C486" s="11">
        <v>-138094</v>
      </c>
      <c r="D486" s="11">
        <v>-182815</v>
      </c>
      <c r="E486" s="11">
        <v>-106840</v>
      </c>
      <c r="F486" s="11">
        <v>-124607</v>
      </c>
      <c r="H486" s="3" t="s">
        <v>48</v>
      </c>
      <c r="I486" s="11">
        <v>-138094</v>
      </c>
      <c r="J486" s="11">
        <v>-145400</v>
      </c>
      <c r="K486" s="11">
        <v>-146251</v>
      </c>
      <c r="L486" s="11">
        <v>-122608</v>
      </c>
      <c r="N486" s="3" t="s">
        <v>48</v>
      </c>
      <c r="O486" s="11">
        <v>-138094</v>
      </c>
      <c r="P486" s="11">
        <v>-178797</v>
      </c>
      <c r="Q486" s="11">
        <v>-145627</v>
      </c>
      <c r="R486" s="11">
        <v>-89785</v>
      </c>
      <c r="T486" s="3" t="s">
        <v>48</v>
      </c>
      <c r="U486" s="11">
        <v>-138094</v>
      </c>
      <c r="V486" s="11">
        <v>-122987</v>
      </c>
      <c r="W486" s="11">
        <v>-153308</v>
      </c>
      <c r="X486" s="11">
        <v>-137986</v>
      </c>
    </row>
    <row r="487" spans="1:24" x14ac:dyDescent="0.25">
      <c r="A487" s="28">
        <f>COUNTIF($B$6:B487,B487)</f>
        <v>1</v>
      </c>
      <c r="B487" s="3" t="s">
        <v>49</v>
      </c>
      <c r="C487" s="11">
        <v>-54374</v>
      </c>
      <c r="D487" s="11">
        <v>-58190</v>
      </c>
      <c r="E487" s="11">
        <v>-48721</v>
      </c>
      <c r="F487" s="11">
        <v>-56215</v>
      </c>
      <c r="H487" s="3" t="s">
        <v>49</v>
      </c>
      <c r="I487" s="11">
        <v>-54374</v>
      </c>
      <c r="J487" s="11">
        <v>-54907</v>
      </c>
      <c r="K487" s="11">
        <v>-56399</v>
      </c>
      <c r="L487" s="11">
        <v>-51814</v>
      </c>
      <c r="N487" s="3" t="s">
        <v>49</v>
      </c>
      <c r="O487" s="11">
        <v>-54374</v>
      </c>
      <c r="P487" s="11">
        <v>-62972</v>
      </c>
      <c r="Q487" s="11">
        <v>-58700</v>
      </c>
      <c r="R487" s="11">
        <v>-41433</v>
      </c>
      <c r="T487" s="3" t="s">
        <v>49</v>
      </c>
      <c r="U487" s="11">
        <v>-54374</v>
      </c>
      <c r="V487" s="11">
        <v>-47139</v>
      </c>
      <c r="W487" s="11">
        <v>-59589</v>
      </c>
      <c r="X487" s="11">
        <v>-56399</v>
      </c>
    </row>
    <row r="488" spans="1:24" x14ac:dyDescent="0.25">
      <c r="A488" s="28">
        <f>COUNTIF($B$6:B488,B488)</f>
        <v>1</v>
      </c>
      <c r="B488" s="3" t="s">
        <v>438</v>
      </c>
      <c r="C488" s="11">
        <v>-752957</v>
      </c>
      <c r="D488" s="11">
        <v>-979599</v>
      </c>
      <c r="E488" s="11">
        <v>-462088</v>
      </c>
      <c r="F488" s="11">
        <v>-817278</v>
      </c>
      <c r="H488" s="3" t="s">
        <v>438</v>
      </c>
      <c r="I488" s="11">
        <v>-752957</v>
      </c>
      <c r="J488" s="11">
        <v>-956484</v>
      </c>
      <c r="K488" s="11">
        <v>-647237</v>
      </c>
      <c r="L488" s="11">
        <v>-655003</v>
      </c>
      <c r="N488" s="3" t="s">
        <v>438</v>
      </c>
      <c r="O488" s="11">
        <v>-752957</v>
      </c>
      <c r="P488" s="11">
        <v>-754709</v>
      </c>
      <c r="Q488" s="11">
        <v>-778973</v>
      </c>
      <c r="R488" s="11">
        <v>-725147</v>
      </c>
      <c r="T488" s="3" t="s">
        <v>438</v>
      </c>
      <c r="U488" s="11">
        <v>-752957</v>
      </c>
      <c r="V488" s="11">
        <v>-520071</v>
      </c>
      <c r="W488" s="11">
        <v>-754226</v>
      </c>
      <c r="X488" s="11">
        <v>-984917</v>
      </c>
    </row>
    <row r="489" spans="1:24" x14ac:dyDescent="0.25">
      <c r="A489" s="28">
        <f>COUNTIF($B$6:B489,B489)</f>
        <v>1</v>
      </c>
      <c r="B489" s="3" t="s">
        <v>439</v>
      </c>
      <c r="C489" s="11">
        <v>-519639</v>
      </c>
      <c r="D489" s="11">
        <v>-690596</v>
      </c>
      <c r="E489" s="11">
        <v>-343433</v>
      </c>
      <c r="F489" s="11">
        <v>-524897</v>
      </c>
      <c r="H489" s="3" t="s">
        <v>439</v>
      </c>
      <c r="I489" s="11">
        <v>-519639</v>
      </c>
      <c r="J489" s="11">
        <v>-645591</v>
      </c>
      <c r="K489" s="11">
        <v>-488794</v>
      </c>
      <c r="L489" s="11">
        <v>-424391</v>
      </c>
      <c r="N489" s="3" t="s">
        <v>439</v>
      </c>
      <c r="O489" s="11">
        <v>-519639</v>
      </c>
      <c r="P489" s="11">
        <v>-640884</v>
      </c>
      <c r="Q489" s="11">
        <v>-559786</v>
      </c>
      <c r="R489" s="11">
        <v>-358008</v>
      </c>
      <c r="T489" s="3" t="s">
        <v>439</v>
      </c>
      <c r="U489" s="11">
        <v>-519639</v>
      </c>
      <c r="V489" s="11">
        <v>-365541</v>
      </c>
      <c r="W489" s="11">
        <v>-580626</v>
      </c>
      <c r="X489" s="11">
        <v>-612890</v>
      </c>
    </row>
    <row r="490" spans="1:24" x14ac:dyDescent="0.25">
      <c r="A490" s="28">
        <f>COUNTIF($B$6:B490,B490)</f>
        <v>1</v>
      </c>
      <c r="B490" s="3" t="s">
        <v>440</v>
      </c>
      <c r="C490" s="11">
        <v>-419197</v>
      </c>
      <c r="D490" s="11">
        <v>-490457</v>
      </c>
      <c r="E490" s="11">
        <v>-357782</v>
      </c>
      <c r="F490" s="11">
        <v>-409338</v>
      </c>
      <c r="H490" s="3" t="s">
        <v>440</v>
      </c>
      <c r="I490" s="11">
        <v>-419197</v>
      </c>
      <c r="J490" s="11">
        <v>-450303</v>
      </c>
      <c r="K490" s="11">
        <v>-402794</v>
      </c>
      <c r="L490" s="11">
        <v>-404472</v>
      </c>
      <c r="N490" s="3" t="s">
        <v>440</v>
      </c>
      <c r="O490" s="11">
        <v>-419197</v>
      </c>
      <c r="P490" s="11">
        <v>-451598</v>
      </c>
      <c r="Q490" s="11">
        <v>-425470</v>
      </c>
      <c r="R490" s="11">
        <v>-380466</v>
      </c>
      <c r="T490" s="3" t="s">
        <v>440</v>
      </c>
      <c r="U490" s="11">
        <v>-419197</v>
      </c>
      <c r="V490" s="11">
        <v>-360785</v>
      </c>
      <c r="W490" s="11">
        <v>-429777</v>
      </c>
      <c r="X490" s="11">
        <v>-467101</v>
      </c>
    </row>
    <row r="491" spans="1:24" x14ac:dyDescent="0.25">
      <c r="A491" s="28">
        <f>COUNTIF($B$6:B491,B491)</f>
        <v>1</v>
      </c>
      <c r="B491" s="3" t="s">
        <v>441</v>
      </c>
      <c r="C491" s="11">
        <v>-45162</v>
      </c>
      <c r="D491" s="11">
        <v>-63988</v>
      </c>
      <c r="E491" s="11">
        <v>-38366</v>
      </c>
      <c r="F491" s="11">
        <v>-33113</v>
      </c>
      <c r="H491" s="3" t="s">
        <v>441</v>
      </c>
      <c r="I491" s="11">
        <v>-45162</v>
      </c>
      <c r="J491" s="11">
        <v>-64110</v>
      </c>
      <c r="K491" s="11">
        <v>-48114</v>
      </c>
      <c r="L491" s="11">
        <v>-23228</v>
      </c>
      <c r="N491" s="3" t="s">
        <v>441</v>
      </c>
      <c r="O491" s="11">
        <v>-45162</v>
      </c>
      <c r="P491" s="11">
        <v>-53924</v>
      </c>
      <c r="Q491" s="11">
        <v>-49769</v>
      </c>
      <c r="R491" s="11">
        <v>-31772</v>
      </c>
      <c r="T491" s="3" t="s">
        <v>441</v>
      </c>
      <c r="U491" s="11">
        <v>-45162</v>
      </c>
      <c r="V491" s="11">
        <v>-39244</v>
      </c>
      <c r="W491" s="11">
        <v>-42565</v>
      </c>
      <c r="X491" s="11">
        <v>-53688</v>
      </c>
    </row>
    <row r="492" spans="1:24" x14ac:dyDescent="0.25">
      <c r="A492" s="28">
        <f>COUNTIF($B$6:B492,B492)</f>
        <v>1</v>
      </c>
      <c r="B492" s="3" t="s">
        <v>442</v>
      </c>
      <c r="C492" s="11">
        <v>-1666498</v>
      </c>
      <c r="D492" s="11">
        <v>-1860104</v>
      </c>
      <c r="E492" s="11">
        <v>-1302751</v>
      </c>
      <c r="F492" s="11">
        <v>-1836893</v>
      </c>
      <c r="H492" s="3" t="s">
        <v>442</v>
      </c>
      <c r="I492" s="11">
        <v>-1666498</v>
      </c>
      <c r="J492" s="11">
        <v>-1877035</v>
      </c>
      <c r="K492" s="11">
        <v>-1474565</v>
      </c>
      <c r="L492" s="11">
        <v>-1647867</v>
      </c>
      <c r="N492" s="3" t="s">
        <v>442</v>
      </c>
      <c r="O492" s="11">
        <v>-1666498</v>
      </c>
      <c r="P492" s="11">
        <v>-1112756</v>
      </c>
      <c r="Q492" s="11">
        <v>-1833336</v>
      </c>
      <c r="R492" s="11">
        <v>-2053979</v>
      </c>
      <c r="T492" s="3" t="s">
        <v>442</v>
      </c>
      <c r="U492" s="11">
        <v>-1666498</v>
      </c>
      <c r="V492" s="11">
        <v>-1157618</v>
      </c>
      <c r="W492" s="11">
        <v>-1646375</v>
      </c>
      <c r="X492" s="11">
        <v>-2196290</v>
      </c>
    </row>
    <row r="493" spans="1:24" x14ac:dyDescent="0.25">
      <c r="A493" s="28">
        <f>COUNTIF($B$6:B493,B493)</f>
        <v>1</v>
      </c>
      <c r="B493" s="3" t="s">
        <v>443</v>
      </c>
      <c r="C493" s="11">
        <v>-17362</v>
      </c>
      <c r="D493" s="11">
        <v>-19473</v>
      </c>
      <c r="E493" s="11">
        <v>-13049</v>
      </c>
      <c r="F493" s="11">
        <v>-19567</v>
      </c>
      <c r="H493" s="3" t="s">
        <v>443</v>
      </c>
      <c r="I493" s="11">
        <v>-17362</v>
      </c>
      <c r="J493" s="11">
        <v>-16418</v>
      </c>
      <c r="K493" s="11">
        <v>-10826</v>
      </c>
      <c r="L493" s="11">
        <v>-24854</v>
      </c>
      <c r="N493" s="3" t="s">
        <v>443</v>
      </c>
      <c r="O493" s="11">
        <v>-17362</v>
      </c>
      <c r="P493" s="11">
        <v>-1956</v>
      </c>
      <c r="Q493" s="11">
        <v>-21367</v>
      </c>
      <c r="R493" s="11">
        <v>-28781</v>
      </c>
      <c r="T493" s="3" t="s">
        <v>443</v>
      </c>
      <c r="U493" s="11">
        <v>-17362</v>
      </c>
      <c r="V493" s="11">
        <v>-1605</v>
      </c>
      <c r="W493" s="11">
        <v>-13998</v>
      </c>
      <c r="X493" s="11">
        <v>-36512</v>
      </c>
    </row>
    <row r="494" spans="1:24" x14ac:dyDescent="0.25">
      <c r="A494" s="28">
        <f>COUNTIF($B$6:B494,B494)</f>
        <v>1</v>
      </c>
      <c r="B494" s="3" t="s">
        <v>444</v>
      </c>
      <c r="C494" s="11">
        <v>-7842</v>
      </c>
      <c r="D494" s="11">
        <v>-21367</v>
      </c>
      <c r="E494" s="11">
        <v>-1653</v>
      </c>
      <c r="F494" s="12">
        <v>-495</v>
      </c>
      <c r="H494" s="3" t="s">
        <v>444</v>
      </c>
      <c r="I494" s="11">
        <v>-7842</v>
      </c>
      <c r="J494" s="11">
        <v>-19333</v>
      </c>
      <c r="K494" s="11">
        <v>-4181</v>
      </c>
      <c r="L494" s="9">
        <v>0</v>
      </c>
      <c r="N494" s="3" t="s">
        <v>444</v>
      </c>
      <c r="O494" s="11">
        <v>-7842</v>
      </c>
      <c r="P494" s="11">
        <v>-19957</v>
      </c>
      <c r="Q494" s="11">
        <v>-2136</v>
      </c>
      <c r="R494" s="11">
        <v>-1423</v>
      </c>
      <c r="T494" s="3" t="s">
        <v>444</v>
      </c>
      <c r="U494" s="11">
        <v>-7842</v>
      </c>
      <c r="V494" s="11">
        <v>-12429</v>
      </c>
      <c r="W494" s="11">
        <v>-6901</v>
      </c>
      <c r="X494" s="11">
        <v>-4190</v>
      </c>
    </row>
    <row r="495" spans="1:24" x14ac:dyDescent="0.25">
      <c r="A495" s="28">
        <f>COUNTIF($B$6:B495,B495)</f>
        <v>1</v>
      </c>
      <c r="B495" s="3" t="s">
        <v>445</v>
      </c>
      <c r="C495" s="11">
        <v>-11630</v>
      </c>
      <c r="D495" s="11">
        <v>-16893</v>
      </c>
      <c r="E495" s="11">
        <v>-5300</v>
      </c>
      <c r="F495" s="11">
        <v>-12698</v>
      </c>
      <c r="H495" s="3" t="s">
        <v>445</v>
      </c>
      <c r="I495" s="11">
        <v>-11630</v>
      </c>
      <c r="J495" s="11">
        <v>-14575</v>
      </c>
      <c r="K495" s="11">
        <v>-11496</v>
      </c>
      <c r="L495" s="11">
        <v>-8814</v>
      </c>
      <c r="N495" s="3" t="s">
        <v>445</v>
      </c>
      <c r="O495" s="11">
        <v>-11630</v>
      </c>
      <c r="P495" s="11">
        <v>-15682</v>
      </c>
      <c r="Q495" s="11">
        <v>-12449</v>
      </c>
      <c r="R495" s="11">
        <v>-6751</v>
      </c>
      <c r="T495" s="3" t="s">
        <v>445</v>
      </c>
      <c r="U495" s="11">
        <v>-11630</v>
      </c>
      <c r="V495" s="11">
        <v>-4771</v>
      </c>
      <c r="W495" s="11">
        <v>-15109</v>
      </c>
      <c r="X495" s="11">
        <v>-15014</v>
      </c>
    </row>
    <row r="496" spans="1:24" x14ac:dyDescent="0.25">
      <c r="A496" s="28">
        <f>COUNTIF($B$6:B496,B496)</f>
        <v>1</v>
      </c>
      <c r="B496" s="3" t="s">
        <v>446</v>
      </c>
      <c r="C496" s="11">
        <v>-228647</v>
      </c>
      <c r="D496" s="11">
        <v>-325472</v>
      </c>
      <c r="E496" s="11">
        <v>-148625</v>
      </c>
      <c r="F496" s="11">
        <v>-211819</v>
      </c>
      <c r="H496" s="3" t="s">
        <v>446</v>
      </c>
      <c r="I496" s="11">
        <v>-228647</v>
      </c>
      <c r="J496" s="11">
        <v>-323792</v>
      </c>
      <c r="K496" s="11">
        <v>-196598</v>
      </c>
      <c r="L496" s="11">
        <v>-165457</v>
      </c>
      <c r="N496" s="3" t="s">
        <v>446</v>
      </c>
      <c r="O496" s="11">
        <v>-228647</v>
      </c>
      <c r="P496" s="11">
        <v>-330770</v>
      </c>
      <c r="Q496" s="11">
        <v>-223522</v>
      </c>
      <c r="R496" s="11">
        <v>-131505</v>
      </c>
      <c r="T496" s="3" t="s">
        <v>446</v>
      </c>
      <c r="U496" s="11">
        <v>-228647</v>
      </c>
      <c r="V496" s="11">
        <v>-148921</v>
      </c>
      <c r="W496" s="11">
        <v>-255034</v>
      </c>
      <c r="X496" s="11">
        <v>-282065</v>
      </c>
    </row>
    <row r="497" spans="1:24" x14ac:dyDescent="0.25">
      <c r="A497" s="28">
        <f>COUNTIF($B$6:B497,B497)</f>
        <v>1</v>
      </c>
      <c r="B497" s="3" t="s">
        <v>447</v>
      </c>
      <c r="C497" s="11">
        <v>-59077</v>
      </c>
      <c r="D497" s="11">
        <v>-85042</v>
      </c>
      <c r="E497" s="11">
        <v>-52714</v>
      </c>
      <c r="F497" s="11">
        <v>-39446</v>
      </c>
      <c r="H497" s="3" t="s">
        <v>447</v>
      </c>
      <c r="I497" s="11">
        <v>-59077</v>
      </c>
      <c r="J497" s="11">
        <v>-82496</v>
      </c>
      <c r="K497" s="11">
        <v>-57941</v>
      </c>
      <c r="L497" s="11">
        <v>-36761</v>
      </c>
      <c r="N497" s="3" t="s">
        <v>447</v>
      </c>
      <c r="O497" s="11">
        <v>-59077</v>
      </c>
      <c r="P497" s="11">
        <v>-55974</v>
      </c>
      <c r="Q497" s="11">
        <v>-60243</v>
      </c>
      <c r="R497" s="11">
        <v>-61017</v>
      </c>
      <c r="T497" s="3" t="s">
        <v>447</v>
      </c>
      <c r="U497" s="11">
        <v>-59077</v>
      </c>
      <c r="V497" s="11">
        <v>-85412</v>
      </c>
      <c r="W497" s="11">
        <v>-39640</v>
      </c>
      <c r="X497" s="11">
        <v>-52169</v>
      </c>
    </row>
    <row r="498" spans="1:24" x14ac:dyDescent="0.25">
      <c r="A498" s="28">
        <f>COUNTIF($B$6:B498,B498)</f>
        <v>1</v>
      </c>
      <c r="B498" s="3" t="s">
        <v>448</v>
      </c>
      <c r="C498" s="11">
        <v>-3148</v>
      </c>
      <c r="D498" s="11">
        <v>-3083</v>
      </c>
      <c r="E498" s="11">
        <v>-2448</v>
      </c>
      <c r="F498" s="11">
        <v>-3913</v>
      </c>
      <c r="H498" s="3" t="s">
        <v>448</v>
      </c>
      <c r="I498" s="11">
        <v>-3148</v>
      </c>
      <c r="J498" s="11">
        <v>-2476</v>
      </c>
      <c r="K498" s="11">
        <v>-3918</v>
      </c>
      <c r="L498" s="11">
        <v>-3049</v>
      </c>
      <c r="N498" s="3" t="s">
        <v>448</v>
      </c>
      <c r="O498" s="11">
        <v>-3148</v>
      </c>
      <c r="P498" s="11">
        <v>-3462</v>
      </c>
      <c r="Q498" s="11">
        <v>-2394</v>
      </c>
      <c r="R498" s="11">
        <v>-3588</v>
      </c>
      <c r="T498" s="3" t="s">
        <v>448</v>
      </c>
      <c r="U498" s="11">
        <v>-3148</v>
      </c>
      <c r="V498" s="11">
        <v>-2748</v>
      </c>
      <c r="W498" s="11">
        <v>-3572</v>
      </c>
      <c r="X498" s="11">
        <v>-3123</v>
      </c>
    </row>
    <row r="499" spans="1:24" x14ac:dyDescent="0.25">
      <c r="A499" s="28">
        <f>COUNTIF($B$6:B499,B499)</f>
        <v>1</v>
      </c>
      <c r="B499" s="3" t="s">
        <v>449</v>
      </c>
      <c r="C499" s="11">
        <v>-83309</v>
      </c>
      <c r="D499" s="11">
        <v>-119122</v>
      </c>
      <c r="E499" s="11">
        <v>-48209</v>
      </c>
      <c r="F499" s="11">
        <v>-82596</v>
      </c>
      <c r="H499" s="3" t="s">
        <v>449</v>
      </c>
      <c r="I499" s="11">
        <v>-83309</v>
      </c>
      <c r="J499" s="11">
        <v>-116996</v>
      </c>
      <c r="K499" s="11">
        <v>-70323</v>
      </c>
      <c r="L499" s="11">
        <v>-62578</v>
      </c>
      <c r="N499" s="3" t="s">
        <v>449</v>
      </c>
      <c r="O499" s="11">
        <v>-83309</v>
      </c>
      <c r="P499" s="11">
        <v>-124659</v>
      </c>
      <c r="Q499" s="11">
        <v>-89193</v>
      </c>
      <c r="R499" s="11">
        <v>-36005</v>
      </c>
      <c r="T499" s="3" t="s">
        <v>449</v>
      </c>
      <c r="U499" s="11">
        <v>-83309</v>
      </c>
      <c r="V499" s="11">
        <v>-44607</v>
      </c>
      <c r="W499" s="11">
        <v>-96778</v>
      </c>
      <c r="X499" s="11">
        <v>-108580</v>
      </c>
    </row>
    <row r="500" spans="1:24" x14ac:dyDescent="0.25">
      <c r="A500" s="28">
        <f>COUNTIF($B$6:B500,B500)</f>
        <v>2</v>
      </c>
      <c r="B500" s="3" t="s">
        <v>110</v>
      </c>
      <c r="C500" s="12">
        <v>-990</v>
      </c>
      <c r="D500" s="12">
        <v>-85</v>
      </c>
      <c r="E500" s="11">
        <v>-1635</v>
      </c>
      <c r="F500" s="11">
        <v>-1250</v>
      </c>
      <c r="H500" s="3" t="s">
        <v>110</v>
      </c>
      <c r="I500" s="12">
        <v>-990</v>
      </c>
      <c r="J500" s="11">
        <v>-1720</v>
      </c>
      <c r="K500" s="12">
        <v>-212</v>
      </c>
      <c r="L500" s="11">
        <v>-1036</v>
      </c>
      <c r="N500" s="3" t="s">
        <v>110</v>
      </c>
      <c r="O500" s="12">
        <v>-990</v>
      </c>
      <c r="P500" s="11">
        <v>-1012</v>
      </c>
      <c r="Q500" s="12">
        <v>-559</v>
      </c>
      <c r="R500" s="11">
        <v>-1399</v>
      </c>
      <c r="T500" s="3" t="s">
        <v>110</v>
      </c>
      <c r="U500" s="12">
        <v>-990</v>
      </c>
      <c r="V500" s="12">
        <v>-434</v>
      </c>
      <c r="W500" s="11">
        <v>-1520</v>
      </c>
      <c r="X500" s="11">
        <v>-1014</v>
      </c>
    </row>
    <row r="501" spans="1:24" x14ac:dyDescent="0.25">
      <c r="A501" s="28">
        <f>COUNTIF($B$6:B501,B501)</f>
        <v>1</v>
      </c>
      <c r="B501" s="3" t="s">
        <v>50</v>
      </c>
      <c r="C501" s="11">
        <v>-226903</v>
      </c>
      <c r="D501" s="11">
        <v>-305748</v>
      </c>
      <c r="E501" s="11">
        <v>-155326</v>
      </c>
      <c r="F501" s="11">
        <v>-219623</v>
      </c>
      <c r="H501" s="3" t="s">
        <v>50</v>
      </c>
      <c r="I501" s="11">
        <v>-226903</v>
      </c>
      <c r="J501" s="11">
        <v>-312372</v>
      </c>
      <c r="K501" s="11">
        <v>-199041</v>
      </c>
      <c r="L501" s="11">
        <v>-169209</v>
      </c>
      <c r="N501" s="3" t="s">
        <v>50</v>
      </c>
      <c r="O501" s="11">
        <v>-226903</v>
      </c>
      <c r="P501" s="11">
        <v>-314246</v>
      </c>
      <c r="Q501" s="11">
        <v>-241737</v>
      </c>
      <c r="R501" s="11">
        <v>-124572</v>
      </c>
      <c r="T501" s="3" t="s">
        <v>50</v>
      </c>
      <c r="U501" s="11">
        <v>-226903</v>
      </c>
      <c r="V501" s="11">
        <v>-137710</v>
      </c>
      <c r="W501" s="11">
        <v>-223255</v>
      </c>
      <c r="X501" s="11">
        <v>-319882</v>
      </c>
    </row>
    <row r="502" spans="1:24" x14ac:dyDescent="0.25">
      <c r="A502" s="28">
        <f>COUNTIF($B$6:B502,B502)</f>
        <v>1</v>
      </c>
      <c r="B502" s="3" t="s">
        <v>450</v>
      </c>
      <c r="C502" s="11">
        <v>-12143</v>
      </c>
      <c r="D502" s="11">
        <v>-13253</v>
      </c>
      <c r="E502" s="11">
        <v>-8642</v>
      </c>
      <c r="F502" s="11">
        <v>-14536</v>
      </c>
      <c r="H502" s="3" t="s">
        <v>450</v>
      </c>
      <c r="I502" s="11">
        <v>-12143</v>
      </c>
      <c r="J502" s="11">
        <v>-13529</v>
      </c>
      <c r="K502" s="11">
        <v>-10837</v>
      </c>
      <c r="L502" s="11">
        <v>-12062</v>
      </c>
      <c r="N502" s="3" t="s">
        <v>450</v>
      </c>
      <c r="O502" s="11">
        <v>-12143</v>
      </c>
      <c r="P502" s="11">
        <v>-14644</v>
      </c>
      <c r="Q502" s="11">
        <v>-12597</v>
      </c>
      <c r="R502" s="11">
        <v>-9181</v>
      </c>
      <c r="T502" s="3" t="s">
        <v>450</v>
      </c>
      <c r="U502" s="11">
        <v>-12143</v>
      </c>
      <c r="V502" s="11">
        <v>-7047</v>
      </c>
      <c r="W502" s="11">
        <v>-12168</v>
      </c>
      <c r="X502" s="11">
        <v>-17220</v>
      </c>
    </row>
    <row r="503" spans="1:24" x14ac:dyDescent="0.25">
      <c r="A503" s="28">
        <f>COUNTIF($B$6:B503,B503)</f>
        <v>1</v>
      </c>
      <c r="B503" s="3" t="s">
        <v>451</v>
      </c>
      <c r="C503" s="11">
        <v>-208854</v>
      </c>
      <c r="D503" s="11">
        <v>-276935</v>
      </c>
      <c r="E503" s="11">
        <v>-144826</v>
      </c>
      <c r="F503" s="11">
        <v>-204795</v>
      </c>
      <c r="H503" s="3" t="s">
        <v>451</v>
      </c>
      <c r="I503" s="11">
        <v>-208854</v>
      </c>
      <c r="J503" s="11">
        <v>-289923</v>
      </c>
      <c r="K503" s="11">
        <v>-177557</v>
      </c>
      <c r="L503" s="11">
        <v>-159008</v>
      </c>
      <c r="N503" s="3" t="s">
        <v>451</v>
      </c>
      <c r="O503" s="11">
        <v>-208854</v>
      </c>
      <c r="P503" s="11">
        <v>-297971</v>
      </c>
      <c r="Q503" s="11">
        <v>-206795</v>
      </c>
      <c r="R503" s="11">
        <v>-121667</v>
      </c>
      <c r="T503" s="3" t="s">
        <v>451</v>
      </c>
      <c r="U503" s="11">
        <v>-208854</v>
      </c>
      <c r="V503" s="11">
        <v>-128941</v>
      </c>
      <c r="W503" s="11">
        <v>-205956</v>
      </c>
      <c r="X503" s="11">
        <v>-291789</v>
      </c>
    </row>
    <row r="504" spans="1:24" x14ac:dyDescent="0.25">
      <c r="A504" s="28">
        <f>COUNTIF($B$6:B504,B504)</f>
        <v>1</v>
      </c>
      <c r="B504" s="3" t="s">
        <v>452</v>
      </c>
      <c r="C504" s="11">
        <v>-1424</v>
      </c>
      <c r="D504" s="12">
        <v>-23</v>
      </c>
      <c r="E504" s="11">
        <v>-2214</v>
      </c>
      <c r="F504" s="11">
        <v>-2036</v>
      </c>
      <c r="H504" s="3" t="s">
        <v>452</v>
      </c>
      <c r="I504" s="11">
        <v>-1424</v>
      </c>
      <c r="J504" s="10">
        <v>1014</v>
      </c>
      <c r="K504" s="11">
        <v>-2487</v>
      </c>
      <c r="L504" s="11">
        <v>-2800</v>
      </c>
      <c r="N504" s="3" t="s">
        <v>452</v>
      </c>
      <c r="O504" s="11">
        <v>-1424</v>
      </c>
      <c r="P504" s="9">
        <v>613</v>
      </c>
      <c r="Q504" s="11">
        <v>-2513</v>
      </c>
      <c r="R504" s="11">
        <v>-2372</v>
      </c>
      <c r="T504" s="3" t="s">
        <v>452</v>
      </c>
      <c r="U504" s="11">
        <v>-1424</v>
      </c>
      <c r="V504" s="9">
        <v>969</v>
      </c>
      <c r="W504" s="11">
        <v>-2406</v>
      </c>
      <c r="X504" s="11">
        <v>-2836</v>
      </c>
    </row>
    <row r="505" spans="1:24" x14ac:dyDescent="0.25">
      <c r="A505" s="28">
        <f>COUNTIF($B$6:B505,B505)</f>
        <v>1</v>
      </c>
      <c r="B505" s="3" t="s">
        <v>453</v>
      </c>
      <c r="C505" s="11">
        <v>-4693960</v>
      </c>
      <c r="D505" s="11">
        <v>-5806488</v>
      </c>
      <c r="E505" s="11">
        <v>-3438128</v>
      </c>
      <c r="F505" s="11">
        <v>-4837478</v>
      </c>
      <c r="H505" s="3" t="s">
        <v>453</v>
      </c>
      <c r="I505" s="11">
        <v>-4693960</v>
      </c>
      <c r="J505" s="11">
        <v>-5626396</v>
      </c>
      <c r="K505" s="11">
        <v>-4262966</v>
      </c>
      <c r="L505" s="11">
        <v>-4191772</v>
      </c>
      <c r="N505" s="3" t="s">
        <v>453</v>
      </c>
      <c r="O505" s="11">
        <v>-4693960</v>
      </c>
      <c r="P505" s="11">
        <v>-4730709</v>
      </c>
      <c r="Q505" s="11">
        <v>-4979570</v>
      </c>
      <c r="R505" s="11">
        <v>-4371122</v>
      </c>
      <c r="T505" s="3" t="s">
        <v>453</v>
      </c>
      <c r="U505" s="11">
        <v>-4693960</v>
      </c>
      <c r="V505" s="11">
        <v>-3393006</v>
      </c>
      <c r="W505" s="11">
        <v>-4808534</v>
      </c>
      <c r="X505" s="11">
        <v>-5882109</v>
      </c>
    </row>
    <row r="506" spans="1:24" x14ac:dyDescent="0.25">
      <c r="A506" s="28">
        <f>COUNTIF($B$6:B506,B506)</f>
        <v>2</v>
      </c>
      <c r="B506" s="3" t="s">
        <v>385</v>
      </c>
      <c r="C506" s="11">
        <v>-877107</v>
      </c>
      <c r="D506" s="11">
        <v>-1094031</v>
      </c>
      <c r="E506" s="11">
        <v>-694418</v>
      </c>
      <c r="F506" s="11">
        <v>-842821</v>
      </c>
      <c r="H506" s="3" t="s">
        <v>385</v>
      </c>
      <c r="I506" s="11">
        <v>-877107</v>
      </c>
      <c r="J506" s="11">
        <v>-912927</v>
      </c>
      <c r="K506" s="11">
        <v>-920514</v>
      </c>
      <c r="L506" s="11">
        <v>-797762</v>
      </c>
      <c r="N506" s="3" t="s">
        <v>385</v>
      </c>
      <c r="O506" s="11">
        <v>-877107</v>
      </c>
      <c r="P506" s="11">
        <v>-1121044</v>
      </c>
      <c r="Q506" s="11">
        <v>-940332</v>
      </c>
      <c r="R506" s="11">
        <v>-569487</v>
      </c>
      <c r="T506" s="3" t="s">
        <v>385</v>
      </c>
      <c r="U506" s="11">
        <v>-877107</v>
      </c>
      <c r="V506" s="11">
        <v>-769097</v>
      </c>
      <c r="W506" s="11">
        <v>-1011308</v>
      </c>
      <c r="X506" s="11">
        <v>-850877</v>
      </c>
    </row>
    <row r="507" spans="1:24" x14ac:dyDescent="0.25">
      <c r="A507" s="28">
        <f>COUNTIF($B$6:B507,B507)</f>
        <v>2</v>
      </c>
      <c r="B507" s="3" t="s">
        <v>386</v>
      </c>
      <c r="C507" s="11">
        <v>-3662</v>
      </c>
      <c r="D507" s="11">
        <v>-3188</v>
      </c>
      <c r="E507" s="11">
        <v>-3634</v>
      </c>
      <c r="F507" s="11">
        <v>-4164</v>
      </c>
      <c r="H507" s="3" t="s">
        <v>386</v>
      </c>
      <c r="I507" s="11">
        <v>-3662</v>
      </c>
      <c r="J507" s="11">
        <v>-4506</v>
      </c>
      <c r="K507" s="11">
        <v>-3747</v>
      </c>
      <c r="L507" s="11">
        <v>-2731</v>
      </c>
      <c r="N507" s="3" t="s">
        <v>386</v>
      </c>
      <c r="O507" s="11">
        <v>-3662</v>
      </c>
      <c r="P507" s="11">
        <v>-4213</v>
      </c>
      <c r="Q507" s="11">
        <v>-3053</v>
      </c>
      <c r="R507" s="11">
        <v>-3719</v>
      </c>
      <c r="T507" s="3" t="s">
        <v>386</v>
      </c>
      <c r="U507" s="11">
        <v>-3662</v>
      </c>
      <c r="V507" s="11">
        <v>-2537</v>
      </c>
      <c r="W507" s="11">
        <v>-4292</v>
      </c>
      <c r="X507" s="11">
        <v>-4157</v>
      </c>
    </row>
    <row r="508" spans="1:24" x14ac:dyDescent="0.25">
      <c r="A508" s="28">
        <f>COUNTIF($B$6:B508,B508)</f>
        <v>1</v>
      </c>
      <c r="B508" s="5" t="s">
        <v>454</v>
      </c>
      <c r="C508" s="13">
        <v>-5574729</v>
      </c>
      <c r="D508" s="13">
        <v>-6903707</v>
      </c>
      <c r="E508" s="13">
        <v>-4136180</v>
      </c>
      <c r="F508" s="13">
        <v>-5684464</v>
      </c>
      <c r="H508" s="5" t="s">
        <v>454</v>
      </c>
      <c r="I508" s="13">
        <v>-5574729</v>
      </c>
      <c r="J508" s="13">
        <v>-6543828</v>
      </c>
      <c r="K508" s="13">
        <v>-5187228</v>
      </c>
      <c r="L508" s="13">
        <v>-4992265</v>
      </c>
      <c r="N508" s="5" t="s">
        <v>454</v>
      </c>
      <c r="O508" s="13">
        <v>-5574729</v>
      </c>
      <c r="P508" s="13">
        <v>-5855967</v>
      </c>
      <c r="Q508" s="13">
        <v>-5922955</v>
      </c>
      <c r="R508" s="13">
        <v>-4944327</v>
      </c>
      <c r="T508" s="5" t="s">
        <v>454</v>
      </c>
      <c r="U508" s="13">
        <v>-5574729</v>
      </c>
      <c r="V508" s="13">
        <v>-4164641</v>
      </c>
      <c r="W508" s="13">
        <v>-5824133</v>
      </c>
      <c r="X508" s="13">
        <v>-6737143</v>
      </c>
    </row>
    <row r="509" spans="1:24" x14ac:dyDescent="0.25">
      <c r="A509" s="28">
        <f>COUNTIF($B$6:B509,B509)</f>
        <v>0</v>
      </c>
      <c r="B509" s="3"/>
      <c r="C509" s="9"/>
      <c r="D509" s="9"/>
      <c r="E509" s="9"/>
      <c r="F509" s="9"/>
      <c r="H509" s="3"/>
      <c r="I509" s="9"/>
      <c r="J509" s="9"/>
      <c r="K509" s="9"/>
      <c r="L509" s="9"/>
      <c r="N509" s="3"/>
      <c r="O509" s="9"/>
      <c r="P509" s="9"/>
      <c r="Q509" s="9"/>
      <c r="R509" s="9"/>
      <c r="T509" s="3"/>
      <c r="U509" s="9"/>
      <c r="V509" s="9"/>
      <c r="W509" s="9"/>
      <c r="X509" s="9"/>
    </row>
    <row r="510" spans="1:24" x14ac:dyDescent="0.25">
      <c r="A510" s="28">
        <f>COUNTIF($B$6:B510,B510)</f>
        <v>1</v>
      </c>
      <c r="B510" s="5" t="s">
        <v>455</v>
      </c>
      <c r="C510" s="9"/>
      <c r="D510" s="9"/>
      <c r="E510" s="9"/>
      <c r="F510" s="9"/>
      <c r="H510" s="5" t="s">
        <v>455</v>
      </c>
      <c r="I510" s="9"/>
      <c r="J510" s="9"/>
      <c r="K510" s="9"/>
      <c r="L510" s="9"/>
      <c r="N510" s="5" t="s">
        <v>455</v>
      </c>
      <c r="O510" s="9"/>
      <c r="P510" s="9"/>
      <c r="Q510" s="9"/>
      <c r="R510" s="9"/>
      <c r="T510" s="5" t="s">
        <v>455</v>
      </c>
      <c r="U510" s="9"/>
      <c r="V510" s="9"/>
      <c r="W510" s="9"/>
      <c r="X510" s="9"/>
    </row>
    <row r="511" spans="1:24" x14ac:dyDescent="0.25">
      <c r="A511" s="28">
        <f>COUNTIF($B$6:B511,B511)</f>
        <v>1</v>
      </c>
      <c r="B511" s="3" t="s">
        <v>456</v>
      </c>
      <c r="C511" s="11">
        <v>-138623</v>
      </c>
      <c r="D511" s="11">
        <v>-178457</v>
      </c>
      <c r="E511" s="11">
        <v>-100831</v>
      </c>
      <c r="F511" s="11">
        <v>-136578</v>
      </c>
      <c r="H511" s="3" t="s">
        <v>456</v>
      </c>
      <c r="I511" s="11">
        <v>-138623</v>
      </c>
      <c r="J511" s="11">
        <v>-149336</v>
      </c>
      <c r="K511" s="11">
        <v>-138129</v>
      </c>
      <c r="L511" s="11">
        <v>-128389</v>
      </c>
      <c r="N511" s="3" t="s">
        <v>456</v>
      </c>
      <c r="O511" s="11">
        <v>-138623</v>
      </c>
      <c r="P511" s="11">
        <v>-174933</v>
      </c>
      <c r="Q511" s="11">
        <v>-143588</v>
      </c>
      <c r="R511" s="11">
        <v>-97286</v>
      </c>
      <c r="T511" s="3" t="s">
        <v>456</v>
      </c>
      <c r="U511" s="11">
        <v>-138623</v>
      </c>
      <c r="V511" s="11">
        <v>-109148</v>
      </c>
      <c r="W511" s="11">
        <v>-154042</v>
      </c>
      <c r="X511" s="11">
        <v>-152700</v>
      </c>
    </row>
    <row r="512" spans="1:24" x14ac:dyDescent="0.25">
      <c r="A512" s="28">
        <f>COUNTIF($B$6:B512,B512)</f>
        <v>1</v>
      </c>
      <c r="B512" s="3" t="s">
        <v>51</v>
      </c>
      <c r="C512" s="11">
        <v>-239463</v>
      </c>
      <c r="D512" s="11">
        <v>-299444</v>
      </c>
      <c r="E512" s="11">
        <v>-171971</v>
      </c>
      <c r="F512" s="11">
        <v>-246987</v>
      </c>
      <c r="H512" s="3" t="s">
        <v>51</v>
      </c>
      <c r="I512" s="11">
        <v>-239463</v>
      </c>
      <c r="J512" s="11">
        <v>-289409</v>
      </c>
      <c r="K512" s="11">
        <v>-220329</v>
      </c>
      <c r="L512" s="11">
        <v>-208606</v>
      </c>
      <c r="N512" s="3" t="s">
        <v>51</v>
      </c>
      <c r="O512" s="11">
        <v>-239463</v>
      </c>
      <c r="P512" s="11">
        <v>-298788</v>
      </c>
      <c r="Q512" s="11">
        <v>-260566</v>
      </c>
      <c r="R512" s="11">
        <v>-158916</v>
      </c>
      <c r="T512" s="3" t="s">
        <v>51</v>
      </c>
      <c r="U512" s="11">
        <v>-239463</v>
      </c>
      <c r="V512" s="11">
        <v>-158340</v>
      </c>
      <c r="W512" s="11">
        <v>-244008</v>
      </c>
      <c r="X512" s="11">
        <v>-316156</v>
      </c>
    </row>
    <row r="513" spans="1:24" x14ac:dyDescent="0.25">
      <c r="A513" s="28">
        <f>COUNTIF($B$6:B513,B513)</f>
        <v>1</v>
      </c>
      <c r="B513" s="3" t="s">
        <v>457</v>
      </c>
      <c r="C513" s="11">
        <v>-109819</v>
      </c>
      <c r="D513" s="11">
        <v>-133762</v>
      </c>
      <c r="E513" s="11">
        <v>-93432</v>
      </c>
      <c r="F513" s="11">
        <v>-102253</v>
      </c>
      <c r="H513" s="3" t="s">
        <v>457</v>
      </c>
      <c r="I513" s="11">
        <v>-109819</v>
      </c>
      <c r="J513" s="11">
        <v>-121651</v>
      </c>
      <c r="K513" s="11">
        <v>-112214</v>
      </c>
      <c r="L513" s="11">
        <v>-95572</v>
      </c>
      <c r="N513" s="3" t="s">
        <v>457</v>
      </c>
      <c r="O513" s="11">
        <v>-109819</v>
      </c>
      <c r="P513" s="11">
        <v>-143546</v>
      </c>
      <c r="Q513" s="11">
        <v>-115348</v>
      </c>
      <c r="R513" s="11">
        <v>-70505</v>
      </c>
      <c r="T513" s="3" t="s">
        <v>457</v>
      </c>
      <c r="U513" s="11">
        <v>-109819</v>
      </c>
      <c r="V513" s="11">
        <v>-77958</v>
      </c>
      <c r="W513" s="11">
        <v>-122416</v>
      </c>
      <c r="X513" s="11">
        <v>-129113</v>
      </c>
    </row>
    <row r="514" spans="1:24" x14ac:dyDescent="0.25">
      <c r="A514" s="28">
        <f>COUNTIF($B$6:B514,B514)</f>
        <v>1</v>
      </c>
      <c r="B514" s="3" t="s">
        <v>458</v>
      </c>
      <c r="C514" s="11">
        <v>-17754</v>
      </c>
      <c r="D514" s="11">
        <v>-18244</v>
      </c>
      <c r="E514" s="11">
        <v>-14608</v>
      </c>
      <c r="F514" s="11">
        <v>-20415</v>
      </c>
      <c r="H514" s="3" t="s">
        <v>458</v>
      </c>
      <c r="I514" s="11">
        <v>-17754</v>
      </c>
      <c r="J514" s="11">
        <v>-18638</v>
      </c>
      <c r="K514" s="11">
        <v>-16428</v>
      </c>
      <c r="L514" s="11">
        <v>-18197</v>
      </c>
      <c r="N514" s="3" t="s">
        <v>458</v>
      </c>
      <c r="O514" s="11">
        <v>-17754</v>
      </c>
      <c r="P514" s="11">
        <v>-21823</v>
      </c>
      <c r="Q514" s="11">
        <v>-18987</v>
      </c>
      <c r="R514" s="11">
        <v>-12445</v>
      </c>
      <c r="T514" s="3" t="s">
        <v>458</v>
      </c>
      <c r="U514" s="11">
        <v>-17754</v>
      </c>
      <c r="V514" s="11">
        <v>-12699</v>
      </c>
      <c r="W514" s="11">
        <v>-17412</v>
      </c>
      <c r="X514" s="11">
        <v>-23160</v>
      </c>
    </row>
    <row r="515" spans="1:24" x14ac:dyDescent="0.25">
      <c r="A515" s="28">
        <f>COUNTIF($B$6:B515,B515)</f>
        <v>1</v>
      </c>
      <c r="B515" s="3" t="s">
        <v>459</v>
      </c>
      <c r="C515" s="11">
        <v>-1462</v>
      </c>
      <c r="D515" s="11">
        <v>-2512</v>
      </c>
      <c r="E515" s="11">
        <v>-1145</v>
      </c>
      <c r="F515" s="12">
        <v>-729</v>
      </c>
      <c r="H515" s="3" t="s">
        <v>459</v>
      </c>
      <c r="I515" s="11">
        <v>-1462</v>
      </c>
      <c r="J515" s="11">
        <v>-2406</v>
      </c>
      <c r="K515" s="11">
        <v>-1236</v>
      </c>
      <c r="L515" s="12">
        <v>-743</v>
      </c>
      <c r="N515" s="3" t="s">
        <v>459</v>
      </c>
      <c r="O515" s="11">
        <v>-1462</v>
      </c>
      <c r="P515" s="11">
        <v>-2057</v>
      </c>
      <c r="Q515" s="11">
        <v>-2080</v>
      </c>
      <c r="R515" s="12">
        <v>-247</v>
      </c>
      <c r="T515" s="3" t="s">
        <v>459</v>
      </c>
      <c r="U515" s="11">
        <v>-1462</v>
      </c>
      <c r="V515" s="11">
        <v>-1755</v>
      </c>
      <c r="W515" s="11">
        <v>-1097</v>
      </c>
      <c r="X515" s="11">
        <v>-1534</v>
      </c>
    </row>
    <row r="516" spans="1:24" x14ac:dyDescent="0.25">
      <c r="A516" s="28">
        <f>COUNTIF($B$6:B516,B516)</f>
        <v>1</v>
      </c>
      <c r="B516" s="3" t="s">
        <v>460</v>
      </c>
      <c r="C516" s="11">
        <v>-41929</v>
      </c>
      <c r="D516" s="11">
        <v>-49146</v>
      </c>
      <c r="E516" s="11">
        <v>-30208</v>
      </c>
      <c r="F516" s="11">
        <v>-46440</v>
      </c>
      <c r="H516" s="3" t="s">
        <v>460</v>
      </c>
      <c r="I516" s="11">
        <v>-41929</v>
      </c>
      <c r="J516" s="11">
        <v>-46192</v>
      </c>
      <c r="K516" s="11">
        <v>-40369</v>
      </c>
      <c r="L516" s="11">
        <v>-39222</v>
      </c>
      <c r="N516" s="3" t="s">
        <v>460</v>
      </c>
      <c r="O516" s="11">
        <v>-41929</v>
      </c>
      <c r="P516" s="11">
        <v>-51120</v>
      </c>
      <c r="Q516" s="11">
        <v>-45152</v>
      </c>
      <c r="R516" s="11">
        <v>-29497</v>
      </c>
      <c r="T516" s="3" t="s">
        <v>460</v>
      </c>
      <c r="U516" s="11">
        <v>-41929</v>
      </c>
      <c r="V516" s="11">
        <v>-27297</v>
      </c>
      <c r="W516" s="11">
        <v>-41138</v>
      </c>
      <c r="X516" s="11">
        <v>-57375</v>
      </c>
    </row>
    <row r="517" spans="1:24" x14ac:dyDescent="0.25">
      <c r="A517" s="28">
        <f>COUNTIF($B$6:B517,B517)</f>
        <v>1</v>
      </c>
      <c r="B517" s="3" t="s">
        <v>461</v>
      </c>
      <c r="C517" s="11">
        <v>-1447</v>
      </c>
      <c r="D517" s="11">
        <v>-1438</v>
      </c>
      <c r="E517" s="11">
        <v>-2067</v>
      </c>
      <c r="F517" s="12">
        <v>-836</v>
      </c>
      <c r="H517" s="3" t="s">
        <v>461</v>
      </c>
      <c r="I517" s="11">
        <v>-1447</v>
      </c>
      <c r="J517" s="11">
        <v>-1575</v>
      </c>
      <c r="K517" s="11">
        <v>-1671</v>
      </c>
      <c r="L517" s="11">
        <v>-1095</v>
      </c>
      <c r="N517" s="3" t="s">
        <v>461</v>
      </c>
      <c r="O517" s="11">
        <v>-1447</v>
      </c>
      <c r="P517" s="11">
        <v>-2032</v>
      </c>
      <c r="Q517" s="11">
        <v>-1493</v>
      </c>
      <c r="R517" s="12">
        <v>-816</v>
      </c>
      <c r="T517" s="3" t="s">
        <v>461</v>
      </c>
      <c r="U517" s="11">
        <v>-1447</v>
      </c>
      <c r="V517" s="12">
        <v>-625</v>
      </c>
      <c r="W517" s="11">
        <v>-2301</v>
      </c>
      <c r="X517" s="11">
        <v>-1416</v>
      </c>
    </row>
    <row r="518" spans="1:24" x14ac:dyDescent="0.25">
      <c r="A518" s="28">
        <f>COUNTIF($B$6:B518,B518)</f>
        <v>1</v>
      </c>
      <c r="B518" s="3" t="s">
        <v>462</v>
      </c>
      <c r="C518" s="11">
        <v>-58668</v>
      </c>
      <c r="D518" s="11">
        <v>-86407</v>
      </c>
      <c r="E518" s="11">
        <v>-43526</v>
      </c>
      <c r="F518" s="11">
        <v>-46051</v>
      </c>
      <c r="H518" s="3" t="s">
        <v>462</v>
      </c>
      <c r="I518" s="11">
        <v>-58668</v>
      </c>
      <c r="J518" s="11">
        <v>-68324</v>
      </c>
      <c r="K518" s="11">
        <v>-58162</v>
      </c>
      <c r="L518" s="11">
        <v>-49504</v>
      </c>
      <c r="N518" s="3" t="s">
        <v>462</v>
      </c>
      <c r="O518" s="11">
        <v>-58668</v>
      </c>
      <c r="P518" s="11">
        <v>-85091</v>
      </c>
      <c r="Q518" s="11">
        <v>-56444</v>
      </c>
      <c r="R518" s="11">
        <v>-34432</v>
      </c>
      <c r="T518" s="3" t="s">
        <v>462</v>
      </c>
      <c r="U518" s="11">
        <v>-58668</v>
      </c>
      <c r="V518" s="11">
        <v>-55516</v>
      </c>
      <c r="W518" s="11">
        <v>-63296</v>
      </c>
      <c r="X518" s="11">
        <v>-57189</v>
      </c>
    </row>
    <row r="519" spans="1:24" x14ac:dyDescent="0.25">
      <c r="A519" s="28">
        <f>COUNTIF($B$6:B519,B519)</f>
        <v>1</v>
      </c>
      <c r="B519" s="3" t="s">
        <v>463</v>
      </c>
      <c r="C519" s="11">
        <v>-22380</v>
      </c>
      <c r="D519" s="11">
        <v>-31170</v>
      </c>
      <c r="E519" s="11">
        <v>-17123</v>
      </c>
      <c r="F519" s="11">
        <v>-18842</v>
      </c>
      <c r="H519" s="3" t="s">
        <v>463</v>
      </c>
      <c r="I519" s="11">
        <v>-22380</v>
      </c>
      <c r="J519" s="11">
        <v>-23157</v>
      </c>
      <c r="K519" s="11">
        <v>-23500</v>
      </c>
      <c r="L519" s="11">
        <v>-20479</v>
      </c>
      <c r="N519" s="3" t="s">
        <v>463</v>
      </c>
      <c r="O519" s="11">
        <v>-22380</v>
      </c>
      <c r="P519" s="11">
        <v>-26923</v>
      </c>
      <c r="Q519" s="11">
        <v>-23800</v>
      </c>
      <c r="R519" s="11">
        <v>-16408</v>
      </c>
      <c r="T519" s="3" t="s">
        <v>463</v>
      </c>
      <c r="U519" s="11">
        <v>-22380</v>
      </c>
      <c r="V519" s="11">
        <v>-22762</v>
      </c>
      <c r="W519" s="11">
        <v>-24483</v>
      </c>
      <c r="X519" s="11">
        <v>-19891</v>
      </c>
    </row>
    <row r="520" spans="1:24" x14ac:dyDescent="0.25">
      <c r="A520" s="28">
        <f>COUNTIF($B$6:B520,B520)</f>
        <v>1</v>
      </c>
      <c r="B520" s="3" t="s">
        <v>464</v>
      </c>
      <c r="C520" s="11">
        <v>-117533</v>
      </c>
      <c r="D520" s="11">
        <v>-145668</v>
      </c>
      <c r="E520" s="11">
        <v>-91225</v>
      </c>
      <c r="F520" s="11">
        <v>-115705</v>
      </c>
      <c r="H520" s="3" t="s">
        <v>464</v>
      </c>
      <c r="I520" s="11">
        <v>-117533</v>
      </c>
      <c r="J520" s="11">
        <v>-122241</v>
      </c>
      <c r="K520" s="11">
        <v>-120400</v>
      </c>
      <c r="L520" s="11">
        <v>-109948</v>
      </c>
      <c r="N520" s="3" t="s">
        <v>464</v>
      </c>
      <c r="O520" s="11">
        <v>-117533</v>
      </c>
      <c r="P520" s="11">
        <v>-149032</v>
      </c>
      <c r="Q520" s="11">
        <v>-124726</v>
      </c>
      <c r="R520" s="11">
        <v>-78785</v>
      </c>
      <c r="T520" s="3" t="s">
        <v>464</v>
      </c>
      <c r="U520" s="11">
        <v>-117533</v>
      </c>
      <c r="V520" s="11">
        <v>-91042</v>
      </c>
      <c r="W520" s="11">
        <v>-129710</v>
      </c>
      <c r="X520" s="11">
        <v>-131869</v>
      </c>
    </row>
    <row r="521" spans="1:24" x14ac:dyDescent="0.25">
      <c r="A521" s="28">
        <f>COUNTIF($B$6:B521,B521)</f>
        <v>1</v>
      </c>
      <c r="B521" s="3" t="s">
        <v>465</v>
      </c>
      <c r="C521" s="11">
        <v>-105769</v>
      </c>
      <c r="D521" s="11">
        <v>-134071</v>
      </c>
      <c r="E521" s="11">
        <v>-77149</v>
      </c>
      <c r="F521" s="11">
        <v>-106089</v>
      </c>
      <c r="H521" s="3" t="s">
        <v>465</v>
      </c>
      <c r="I521" s="11">
        <v>-105769</v>
      </c>
      <c r="J521" s="11">
        <v>-127244</v>
      </c>
      <c r="K521" s="11">
        <v>-94217</v>
      </c>
      <c r="L521" s="11">
        <v>-95832</v>
      </c>
      <c r="N521" s="3" t="s">
        <v>465</v>
      </c>
      <c r="O521" s="11">
        <v>-105769</v>
      </c>
      <c r="P521" s="11">
        <v>-131851</v>
      </c>
      <c r="Q521" s="11">
        <v>-111010</v>
      </c>
      <c r="R521" s="11">
        <v>-74400</v>
      </c>
      <c r="T521" s="3" t="s">
        <v>465</v>
      </c>
      <c r="U521" s="11">
        <v>-105769</v>
      </c>
      <c r="V521" s="11">
        <v>-75075</v>
      </c>
      <c r="W521" s="11">
        <v>-107842</v>
      </c>
      <c r="X521" s="11">
        <v>-134433</v>
      </c>
    </row>
    <row r="522" spans="1:24" x14ac:dyDescent="0.25">
      <c r="A522" s="28">
        <f>COUNTIF($B$6:B522,B522)</f>
        <v>1</v>
      </c>
      <c r="B522" s="3" t="s">
        <v>466</v>
      </c>
      <c r="C522" s="11">
        <v>-46198</v>
      </c>
      <c r="D522" s="11">
        <v>-59434</v>
      </c>
      <c r="E522" s="11">
        <v>-36933</v>
      </c>
      <c r="F522" s="11">
        <v>-42222</v>
      </c>
      <c r="H522" s="3" t="s">
        <v>466</v>
      </c>
      <c r="I522" s="11">
        <v>-46198</v>
      </c>
      <c r="J522" s="11">
        <v>-45720</v>
      </c>
      <c r="K522" s="11">
        <v>-48108</v>
      </c>
      <c r="L522" s="11">
        <v>-44764</v>
      </c>
      <c r="N522" s="3" t="s">
        <v>466</v>
      </c>
      <c r="O522" s="11">
        <v>-46198</v>
      </c>
      <c r="P522" s="11">
        <v>-58569</v>
      </c>
      <c r="Q522" s="11">
        <v>-43709</v>
      </c>
      <c r="R522" s="11">
        <v>-36302</v>
      </c>
      <c r="T522" s="3" t="s">
        <v>466</v>
      </c>
      <c r="U522" s="11">
        <v>-46198</v>
      </c>
      <c r="V522" s="11">
        <v>-47634</v>
      </c>
      <c r="W522" s="11">
        <v>-48395</v>
      </c>
      <c r="X522" s="11">
        <v>-42560</v>
      </c>
    </row>
    <row r="523" spans="1:24" x14ac:dyDescent="0.25">
      <c r="A523" s="28">
        <f>COUNTIF($B$6:B523,B523)</f>
        <v>2</v>
      </c>
      <c r="B523" s="3" t="s">
        <v>10</v>
      </c>
      <c r="C523" s="11">
        <v>-21439</v>
      </c>
      <c r="D523" s="11">
        <v>-27740</v>
      </c>
      <c r="E523" s="11">
        <v>-17629</v>
      </c>
      <c r="F523" s="11">
        <v>-18945</v>
      </c>
      <c r="H523" s="3" t="s">
        <v>10</v>
      </c>
      <c r="I523" s="11">
        <v>-21439</v>
      </c>
      <c r="J523" s="11">
        <v>-26514</v>
      </c>
      <c r="K523" s="11">
        <v>-19454</v>
      </c>
      <c r="L523" s="11">
        <v>-18346</v>
      </c>
      <c r="N523" s="3" t="s">
        <v>10</v>
      </c>
      <c r="O523" s="11">
        <v>-21439</v>
      </c>
      <c r="P523" s="11">
        <v>-27287</v>
      </c>
      <c r="Q523" s="11">
        <v>-22838</v>
      </c>
      <c r="R523" s="11">
        <v>-14183</v>
      </c>
      <c r="T523" s="3" t="s">
        <v>10</v>
      </c>
      <c r="U523" s="11">
        <v>-21439</v>
      </c>
      <c r="V523" s="11">
        <v>-16243</v>
      </c>
      <c r="W523" s="11">
        <v>-23555</v>
      </c>
      <c r="X523" s="11">
        <v>-24525</v>
      </c>
    </row>
    <row r="524" spans="1:24" x14ac:dyDescent="0.25">
      <c r="A524" s="28">
        <f>COUNTIF($B$6:B524,B524)</f>
        <v>2</v>
      </c>
      <c r="B524" s="3" t="s">
        <v>11</v>
      </c>
      <c r="C524" s="11">
        <v>-684804</v>
      </c>
      <c r="D524" s="11">
        <v>-969043</v>
      </c>
      <c r="E524" s="11">
        <v>-430982</v>
      </c>
      <c r="F524" s="11">
        <v>-654343</v>
      </c>
      <c r="H524" s="3" t="s">
        <v>11</v>
      </c>
      <c r="I524" s="11">
        <v>-684804</v>
      </c>
      <c r="J524" s="11">
        <v>-883561</v>
      </c>
      <c r="K524" s="11">
        <v>-613540</v>
      </c>
      <c r="L524" s="11">
        <v>-557122</v>
      </c>
      <c r="N524" s="3" t="s">
        <v>11</v>
      </c>
      <c r="O524" s="11">
        <v>-684804</v>
      </c>
      <c r="P524" s="11">
        <v>-1041403</v>
      </c>
      <c r="Q524" s="11">
        <v>-684033</v>
      </c>
      <c r="R524" s="11">
        <v>-328446</v>
      </c>
      <c r="T524" s="3" t="s">
        <v>11</v>
      </c>
      <c r="U524" s="11">
        <v>-684804</v>
      </c>
      <c r="V524" s="11">
        <v>-439059</v>
      </c>
      <c r="W524" s="11">
        <v>-708612</v>
      </c>
      <c r="X524" s="11">
        <v>-907073</v>
      </c>
    </row>
    <row r="525" spans="1:24" x14ac:dyDescent="0.25">
      <c r="A525" s="28">
        <f>COUNTIF($B$6:B525,B525)</f>
        <v>1</v>
      </c>
      <c r="B525" s="3" t="s">
        <v>467</v>
      </c>
      <c r="C525" s="11">
        <v>-40254</v>
      </c>
      <c r="D525" s="11">
        <v>-52544</v>
      </c>
      <c r="E525" s="11">
        <v>-31690</v>
      </c>
      <c r="F525" s="11">
        <v>-36521</v>
      </c>
      <c r="H525" s="3" t="s">
        <v>467</v>
      </c>
      <c r="I525" s="11">
        <v>-40254</v>
      </c>
      <c r="J525" s="11">
        <v>-39975</v>
      </c>
      <c r="K525" s="11">
        <v>-43142</v>
      </c>
      <c r="L525" s="11">
        <v>-37640</v>
      </c>
      <c r="N525" s="3" t="s">
        <v>467</v>
      </c>
      <c r="O525" s="11">
        <v>-40254</v>
      </c>
      <c r="P525" s="11">
        <v>-49587</v>
      </c>
      <c r="Q525" s="11">
        <v>-40666</v>
      </c>
      <c r="R525" s="11">
        <v>-30494</v>
      </c>
      <c r="T525" s="3" t="s">
        <v>467</v>
      </c>
      <c r="U525" s="11">
        <v>-40254</v>
      </c>
      <c r="V525" s="11">
        <v>-37359</v>
      </c>
      <c r="W525" s="11">
        <v>-44033</v>
      </c>
      <c r="X525" s="11">
        <v>-39368</v>
      </c>
    </row>
    <row r="526" spans="1:24" x14ac:dyDescent="0.25">
      <c r="A526" s="28">
        <f>COUNTIF($B$6:B526,B526)</f>
        <v>1</v>
      </c>
      <c r="B526" s="3" t="s">
        <v>468</v>
      </c>
      <c r="C526" s="11">
        <v>-88156</v>
      </c>
      <c r="D526" s="11">
        <v>-110101</v>
      </c>
      <c r="E526" s="11">
        <v>-67556</v>
      </c>
      <c r="F526" s="11">
        <v>-86807</v>
      </c>
      <c r="H526" s="3" t="s">
        <v>468</v>
      </c>
      <c r="I526" s="11">
        <v>-88156</v>
      </c>
      <c r="J526" s="11">
        <v>-96484</v>
      </c>
      <c r="K526" s="11">
        <v>-86869</v>
      </c>
      <c r="L526" s="11">
        <v>-81104</v>
      </c>
      <c r="N526" s="3" t="s">
        <v>468</v>
      </c>
      <c r="O526" s="11">
        <v>-88156</v>
      </c>
      <c r="P526" s="11">
        <v>-109309</v>
      </c>
      <c r="Q526" s="11">
        <v>-90298</v>
      </c>
      <c r="R526" s="11">
        <v>-64825</v>
      </c>
      <c r="T526" s="3" t="s">
        <v>468</v>
      </c>
      <c r="U526" s="11">
        <v>-88156</v>
      </c>
      <c r="V526" s="11">
        <v>-69745</v>
      </c>
      <c r="W526" s="11">
        <v>-93120</v>
      </c>
      <c r="X526" s="11">
        <v>-101622</v>
      </c>
    </row>
    <row r="527" spans="1:24" x14ac:dyDescent="0.25">
      <c r="A527" s="28">
        <f>COUNTIF($B$6:B527,B527)</f>
        <v>2</v>
      </c>
      <c r="B527" s="3" t="s">
        <v>13</v>
      </c>
      <c r="C527" s="11">
        <v>-141232</v>
      </c>
      <c r="D527" s="11">
        <v>-175724</v>
      </c>
      <c r="E527" s="11">
        <v>-109839</v>
      </c>
      <c r="F527" s="11">
        <v>-138129</v>
      </c>
      <c r="H527" s="3" t="s">
        <v>13</v>
      </c>
      <c r="I527" s="11">
        <v>-141232</v>
      </c>
      <c r="J527" s="11">
        <v>-157355</v>
      </c>
      <c r="K527" s="11">
        <v>-133649</v>
      </c>
      <c r="L527" s="11">
        <v>-132679</v>
      </c>
      <c r="N527" s="3" t="s">
        <v>13</v>
      </c>
      <c r="O527" s="11">
        <v>-141232</v>
      </c>
      <c r="P527" s="11">
        <v>-177443</v>
      </c>
      <c r="Q527" s="11">
        <v>-139222</v>
      </c>
      <c r="R527" s="11">
        <v>-106980</v>
      </c>
      <c r="T527" s="3" t="s">
        <v>13</v>
      </c>
      <c r="U527" s="11">
        <v>-141232</v>
      </c>
      <c r="V527" s="11">
        <v>-108669</v>
      </c>
      <c r="W527" s="11">
        <v>-143575</v>
      </c>
      <c r="X527" s="11">
        <v>-171497</v>
      </c>
    </row>
    <row r="528" spans="1:24" x14ac:dyDescent="0.25">
      <c r="A528" s="28">
        <f>COUNTIF($B$6:B528,B528)</f>
        <v>1</v>
      </c>
      <c r="B528" s="3" t="s">
        <v>469</v>
      </c>
      <c r="C528" s="11">
        <v>-75866</v>
      </c>
      <c r="D528" s="11">
        <v>-83525</v>
      </c>
      <c r="E528" s="11">
        <v>-58752</v>
      </c>
      <c r="F528" s="11">
        <v>-85335</v>
      </c>
      <c r="H528" s="3" t="s">
        <v>469</v>
      </c>
      <c r="I528" s="11">
        <v>-75866</v>
      </c>
      <c r="J528" s="11">
        <v>-81010</v>
      </c>
      <c r="K528" s="11">
        <v>-70390</v>
      </c>
      <c r="L528" s="11">
        <v>-76199</v>
      </c>
      <c r="N528" s="3" t="s">
        <v>469</v>
      </c>
      <c r="O528" s="11">
        <v>-75866</v>
      </c>
      <c r="P528" s="11">
        <v>-88053</v>
      </c>
      <c r="Q528" s="11">
        <v>-79286</v>
      </c>
      <c r="R528" s="11">
        <v>-60235</v>
      </c>
      <c r="T528" s="3" t="s">
        <v>469</v>
      </c>
      <c r="U528" s="11">
        <v>-75866</v>
      </c>
      <c r="V528" s="11">
        <v>-50967</v>
      </c>
      <c r="W528" s="11">
        <v>-73193</v>
      </c>
      <c r="X528" s="11">
        <v>-103480</v>
      </c>
    </row>
    <row r="529" spans="1:24" x14ac:dyDescent="0.25">
      <c r="A529" s="28">
        <f>COUNTIF($B$6:B529,B529)</f>
        <v>1</v>
      </c>
      <c r="B529" s="5" t="s">
        <v>470</v>
      </c>
      <c r="C529" s="13">
        <v>-1952798</v>
      </c>
      <c r="D529" s="13">
        <v>-2558428</v>
      </c>
      <c r="E529" s="13">
        <v>-1396667</v>
      </c>
      <c r="F529" s="13">
        <v>-1903224</v>
      </c>
      <c r="H529" s="5" t="s">
        <v>470</v>
      </c>
      <c r="I529" s="13">
        <v>-1952798</v>
      </c>
      <c r="J529" s="13">
        <v>-2300792</v>
      </c>
      <c r="K529" s="13">
        <v>-1841806</v>
      </c>
      <c r="L529" s="13">
        <v>-1715442</v>
      </c>
      <c r="N529" s="5" t="s">
        <v>470</v>
      </c>
      <c r="O529" s="13">
        <v>-1952798</v>
      </c>
      <c r="P529" s="13">
        <v>-2638848</v>
      </c>
      <c r="Q529" s="13">
        <v>-2003247</v>
      </c>
      <c r="R529" s="13">
        <v>-1215201</v>
      </c>
      <c r="T529" s="5" t="s">
        <v>470</v>
      </c>
      <c r="U529" s="13">
        <v>-1952798</v>
      </c>
      <c r="V529" s="13">
        <v>-1401894</v>
      </c>
      <c r="W529" s="13">
        <v>-2042227</v>
      </c>
      <c r="X529" s="13">
        <v>-2414960</v>
      </c>
    </row>
    <row r="530" spans="1:24" x14ac:dyDescent="0.25">
      <c r="A530" s="28">
        <f>COUNTIF($B$6:B530,B530)</f>
        <v>0</v>
      </c>
      <c r="B530" s="3"/>
      <c r="C530" s="9"/>
      <c r="D530" s="9"/>
      <c r="E530" s="9"/>
      <c r="F530" s="9"/>
      <c r="H530" s="3"/>
      <c r="I530" s="9"/>
      <c r="J530" s="9"/>
      <c r="K530" s="9"/>
      <c r="L530" s="9"/>
      <c r="N530" s="3"/>
      <c r="O530" s="9"/>
      <c r="P530" s="9"/>
      <c r="Q530" s="9"/>
      <c r="R530" s="9"/>
      <c r="T530" s="3"/>
      <c r="U530" s="9"/>
      <c r="V530" s="9"/>
      <c r="W530" s="9"/>
      <c r="X530" s="9"/>
    </row>
    <row r="531" spans="1:24" x14ac:dyDescent="0.25">
      <c r="A531" s="28">
        <f>COUNTIF($B$6:B531,B531)</f>
        <v>1</v>
      </c>
      <c r="B531" s="3" t="s">
        <v>471</v>
      </c>
      <c r="C531" s="11">
        <v>-309000</v>
      </c>
      <c r="D531" s="11">
        <v>-406593</v>
      </c>
      <c r="E531" s="11">
        <v>-233460</v>
      </c>
      <c r="F531" s="11">
        <v>-286916</v>
      </c>
      <c r="H531" s="3" t="s">
        <v>471</v>
      </c>
      <c r="I531" s="11">
        <v>-309000</v>
      </c>
      <c r="J531" s="11">
        <v>-356024</v>
      </c>
      <c r="K531" s="11">
        <v>-309190</v>
      </c>
      <c r="L531" s="11">
        <v>-261716</v>
      </c>
      <c r="N531" s="3" t="s">
        <v>471</v>
      </c>
      <c r="O531" s="11">
        <v>-309000</v>
      </c>
      <c r="P531" s="11">
        <v>-413959</v>
      </c>
      <c r="Q531" s="11">
        <v>-305125</v>
      </c>
      <c r="R531" s="11">
        <v>-207766</v>
      </c>
      <c r="T531" s="3" t="s">
        <v>471</v>
      </c>
      <c r="U531" s="11">
        <v>-309000</v>
      </c>
      <c r="V531" s="11">
        <v>-227782</v>
      </c>
      <c r="W531" s="11">
        <v>-357369</v>
      </c>
      <c r="X531" s="11">
        <v>-341899</v>
      </c>
    </row>
    <row r="532" spans="1:24" x14ac:dyDescent="0.25">
      <c r="A532" s="28">
        <f>COUNTIF($B$6:B532,B532)</f>
        <v>1</v>
      </c>
      <c r="B532" s="3" t="s">
        <v>472</v>
      </c>
      <c r="C532" s="11">
        <v>-6353</v>
      </c>
      <c r="D532" s="11">
        <v>-7609</v>
      </c>
      <c r="E532" s="11">
        <v>-5373</v>
      </c>
      <c r="F532" s="11">
        <v>-6077</v>
      </c>
      <c r="H532" s="3" t="s">
        <v>472</v>
      </c>
      <c r="I532" s="11">
        <v>-6353</v>
      </c>
      <c r="J532" s="11">
        <v>-5368</v>
      </c>
      <c r="K532" s="11">
        <v>-6835</v>
      </c>
      <c r="L532" s="11">
        <v>-6857</v>
      </c>
      <c r="N532" s="3" t="s">
        <v>472</v>
      </c>
      <c r="O532" s="11">
        <v>-6353</v>
      </c>
      <c r="P532" s="11">
        <v>-6993</v>
      </c>
      <c r="Q532" s="11">
        <v>-6958</v>
      </c>
      <c r="R532" s="11">
        <v>-5107</v>
      </c>
      <c r="T532" s="3" t="s">
        <v>472</v>
      </c>
      <c r="U532" s="11">
        <v>-6353</v>
      </c>
      <c r="V532" s="11">
        <v>-5247</v>
      </c>
      <c r="W532" s="11">
        <v>-6689</v>
      </c>
      <c r="X532" s="11">
        <v>-7125</v>
      </c>
    </row>
    <row r="533" spans="1:24" x14ac:dyDescent="0.25">
      <c r="A533" s="28">
        <f>COUNTIF($B$6:B533,B533)</f>
        <v>1</v>
      </c>
      <c r="B533" s="3" t="s">
        <v>473</v>
      </c>
      <c r="C533" s="11">
        <v>-200606</v>
      </c>
      <c r="D533" s="11">
        <v>-265553</v>
      </c>
      <c r="E533" s="11">
        <v>-154175</v>
      </c>
      <c r="F533" s="11">
        <v>-182062</v>
      </c>
      <c r="H533" s="3" t="s">
        <v>473</v>
      </c>
      <c r="I533" s="11">
        <v>-200606</v>
      </c>
      <c r="J533" s="11">
        <v>-211804</v>
      </c>
      <c r="K533" s="11">
        <v>-207292</v>
      </c>
      <c r="L533" s="11">
        <v>-182696</v>
      </c>
      <c r="N533" s="3" t="s">
        <v>473</v>
      </c>
      <c r="O533" s="11">
        <v>-200606</v>
      </c>
      <c r="P533" s="11">
        <v>-260565</v>
      </c>
      <c r="Q533" s="11">
        <v>-203426</v>
      </c>
      <c r="R533" s="11">
        <v>-137735</v>
      </c>
      <c r="T533" s="3" t="s">
        <v>473</v>
      </c>
      <c r="U533" s="11">
        <v>-200606</v>
      </c>
      <c r="V533" s="11">
        <v>-182456</v>
      </c>
      <c r="W533" s="11">
        <v>-229980</v>
      </c>
      <c r="X533" s="11">
        <v>-189366</v>
      </c>
    </row>
    <row r="534" spans="1:24" x14ac:dyDescent="0.25">
      <c r="A534" s="28">
        <f>COUNTIF($B$6:B534,B534)</f>
        <v>1</v>
      </c>
      <c r="B534" s="3" t="s">
        <v>474</v>
      </c>
      <c r="C534" s="11">
        <v>-194609</v>
      </c>
      <c r="D534" s="11">
        <v>-253559</v>
      </c>
      <c r="E534" s="11">
        <v>-140443</v>
      </c>
      <c r="F534" s="11">
        <v>-189817</v>
      </c>
      <c r="H534" s="3" t="s">
        <v>474</v>
      </c>
      <c r="I534" s="11">
        <v>-194609</v>
      </c>
      <c r="J534" s="11">
        <v>-236554</v>
      </c>
      <c r="K534" s="11">
        <v>-182016</v>
      </c>
      <c r="L534" s="11">
        <v>-165213</v>
      </c>
      <c r="N534" s="3" t="s">
        <v>474</v>
      </c>
      <c r="O534" s="11">
        <v>-194609</v>
      </c>
      <c r="P534" s="11">
        <v>-265882</v>
      </c>
      <c r="Q534" s="11">
        <v>-198728</v>
      </c>
      <c r="R534" s="11">
        <v>-119105</v>
      </c>
      <c r="T534" s="3" t="s">
        <v>474</v>
      </c>
      <c r="U534" s="11">
        <v>-194609</v>
      </c>
      <c r="V534" s="11">
        <v>-120385</v>
      </c>
      <c r="W534" s="11">
        <v>-217034</v>
      </c>
      <c r="X534" s="11">
        <v>-246485</v>
      </c>
    </row>
    <row r="535" spans="1:24" x14ac:dyDescent="0.25">
      <c r="A535" s="28">
        <f>COUNTIF($B$6:B535,B535)</f>
        <v>1</v>
      </c>
      <c r="B535" s="3" t="s">
        <v>475</v>
      </c>
      <c r="C535" s="11">
        <v>-5495</v>
      </c>
      <c r="D535" s="11">
        <v>-8405</v>
      </c>
      <c r="E535" s="11">
        <v>-4116</v>
      </c>
      <c r="F535" s="11">
        <v>-3962</v>
      </c>
      <c r="H535" s="3" t="s">
        <v>475</v>
      </c>
      <c r="I535" s="11">
        <v>-5495</v>
      </c>
      <c r="J535" s="11">
        <v>-7699</v>
      </c>
      <c r="K535" s="11">
        <v>-4887</v>
      </c>
      <c r="L535" s="11">
        <v>-3899</v>
      </c>
      <c r="N535" s="3" t="s">
        <v>475</v>
      </c>
      <c r="O535" s="11">
        <v>-5495</v>
      </c>
      <c r="P535" s="11">
        <v>-7792</v>
      </c>
      <c r="Q535" s="11">
        <v>-6207</v>
      </c>
      <c r="R535" s="11">
        <v>-2483</v>
      </c>
      <c r="T535" s="3" t="s">
        <v>475</v>
      </c>
      <c r="U535" s="11">
        <v>-5495</v>
      </c>
      <c r="V535" s="11">
        <v>-6834</v>
      </c>
      <c r="W535" s="11">
        <v>-5704</v>
      </c>
      <c r="X535" s="11">
        <v>-3945</v>
      </c>
    </row>
    <row r="536" spans="1:24" x14ac:dyDescent="0.25">
      <c r="A536" s="28">
        <f>COUNTIF($B$6:B536,B536)</f>
        <v>1</v>
      </c>
      <c r="B536" s="3" t="s">
        <v>476</v>
      </c>
      <c r="C536" s="11">
        <v>-12704</v>
      </c>
      <c r="D536" s="11">
        <v>-16292</v>
      </c>
      <c r="E536" s="11">
        <v>-10806</v>
      </c>
      <c r="F536" s="11">
        <v>-11011</v>
      </c>
      <c r="H536" s="3" t="s">
        <v>476</v>
      </c>
      <c r="I536" s="11">
        <v>-12704</v>
      </c>
      <c r="J536" s="11">
        <v>-12046</v>
      </c>
      <c r="K536" s="11">
        <v>-13838</v>
      </c>
      <c r="L536" s="11">
        <v>-12226</v>
      </c>
      <c r="N536" s="3" t="s">
        <v>476</v>
      </c>
      <c r="O536" s="11">
        <v>-12704</v>
      </c>
      <c r="P536" s="11">
        <v>-15283</v>
      </c>
      <c r="Q536" s="11">
        <v>-12415</v>
      </c>
      <c r="R536" s="11">
        <v>-10410</v>
      </c>
      <c r="T536" s="3" t="s">
        <v>476</v>
      </c>
      <c r="U536" s="11">
        <v>-12704</v>
      </c>
      <c r="V536" s="11">
        <v>-12194</v>
      </c>
      <c r="W536" s="11">
        <v>-13557</v>
      </c>
      <c r="X536" s="11">
        <v>-12360</v>
      </c>
    </row>
    <row r="537" spans="1:24" x14ac:dyDescent="0.25">
      <c r="A537" s="28">
        <f>COUNTIF($B$6:B537,B537)</f>
        <v>1</v>
      </c>
      <c r="B537" s="5" t="s">
        <v>477</v>
      </c>
      <c r="C537" s="13">
        <v>-728768</v>
      </c>
      <c r="D537" s="13">
        <v>-958011</v>
      </c>
      <c r="E537" s="13">
        <v>-548374</v>
      </c>
      <c r="F537" s="13">
        <v>-679846</v>
      </c>
      <c r="H537" s="5" t="s">
        <v>477</v>
      </c>
      <c r="I537" s="13">
        <v>-728768</v>
      </c>
      <c r="J537" s="13">
        <v>-829495</v>
      </c>
      <c r="K537" s="13">
        <v>-724059</v>
      </c>
      <c r="L537" s="13">
        <v>-632608</v>
      </c>
      <c r="N537" s="5" t="s">
        <v>477</v>
      </c>
      <c r="O537" s="13">
        <v>-728768</v>
      </c>
      <c r="P537" s="13">
        <v>-970473</v>
      </c>
      <c r="Q537" s="13">
        <v>-732859</v>
      </c>
      <c r="R537" s="13">
        <v>-482606</v>
      </c>
      <c r="T537" s="5" t="s">
        <v>477</v>
      </c>
      <c r="U537" s="13">
        <v>-728768</v>
      </c>
      <c r="V537" s="13">
        <v>-554899</v>
      </c>
      <c r="W537" s="13">
        <v>-830332</v>
      </c>
      <c r="X537" s="13">
        <v>-801181</v>
      </c>
    </row>
    <row r="538" spans="1:24" x14ac:dyDescent="0.25">
      <c r="A538" s="28">
        <f>COUNTIF($B$6:B538,B538)</f>
        <v>0</v>
      </c>
      <c r="B538" s="3"/>
      <c r="C538" s="9"/>
      <c r="D538" s="9"/>
      <c r="E538" s="9"/>
      <c r="F538" s="9"/>
      <c r="H538" s="3"/>
      <c r="I538" s="9"/>
      <c r="J538" s="9"/>
      <c r="K538" s="9"/>
      <c r="L538" s="9"/>
      <c r="N538" s="3"/>
      <c r="O538" s="9"/>
      <c r="P538" s="9"/>
      <c r="Q538" s="9"/>
      <c r="R538" s="9"/>
      <c r="T538" s="3"/>
      <c r="U538" s="9"/>
      <c r="V538" s="9"/>
      <c r="W538" s="9"/>
      <c r="X538" s="9"/>
    </row>
    <row r="539" spans="1:24" x14ac:dyDescent="0.25">
      <c r="A539" s="28">
        <f>COUNTIF($B$6:B539,B539)</f>
        <v>1</v>
      </c>
      <c r="B539" s="3" t="s">
        <v>478</v>
      </c>
      <c r="C539" s="11">
        <v>-17614</v>
      </c>
      <c r="D539" s="11">
        <v>-3252</v>
      </c>
      <c r="E539" s="11">
        <v>-3720</v>
      </c>
      <c r="F539" s="11">
        <v>-45913</v>
      </c>
      <c r="H539" s="3" t="s">
        <v>478</v>
      </c>
      <c r="I539" s="11">
        <v>-17614</v>
      </c>
      <c r="J539" s="11">
        <v>-1103</v>
      </c>
      <c r="K539" s="9">
        <v>519</v>
      </c>
      <c r="L539" s="11">
        <v>-52310</v>
      </c>
      <c r="N539" s="3" t="s">
        <v>478</v>
      </c>
      <c r="O539" s="11">
        <v>-17614</v>
      </c>
      <c r="P539" s="11">
        <v>-12748</v>
      </c>
      <c r="Q539" s="11">
        <v>-22325</v>
      </c>
      <c r="R539" s="11">
        <v>-17770</v>
      </c>
      <c r="T539" s="3" t="s">
        <v>478</v>
      </c>
      <c r="U539" s="11">
        <v>-17614</v>
      </c>
      <c r="V539" s="11">
        <v>-2992</v>
      </c>
      <c r="W539" s="11">
        <v>-2999</v>
      </c>
      <c r="X539" s="11">
        <v>-46895</v>
      </c>
    </row>
    <row r="540" spans="1:24" x14ac:dyDescent="0.25">
      <c r="A540" s="28">
        <f>COUNTIF($B$6:B540,B540)</f>
        <v>1</v>
      </c>
      <c r="B540" s="3" t="s">
        <v>479</v>
      </c>
      <c r="C540" s="12">
        <v>-51</v>
      </c>
      <c r="D540" s="9">
        <v>0</v>
      </c>
      <c r="E540" s="9">
        <v>0</v>
      </c>
      <c r="F540" s="12">
        <v>-153</v>
      </c>
      <c r="H540" s="3" t="s">
        <v>479</v>
      </c>
      <c r="I540" s="12">
        <v>-51</v>
      </c>
      <c r="J540" s="9">
        <v>0</v>
      </c>
      <c r="K540" s="9">
        <v>7</v>
      </c>
      <c r="L540" s="12">
        <v>-160</v>
      </c>
      <c r="N540" s="3" t="s">
        <v>479</v>
      </c>
      <c r="O540" s="12">
        <v>-51</v>
      </c>
      <c r="P540" s="12">
        <v>-153</v>
      </c>
      <c r="Q540" s="9">
        <v>0</v>
      </c>
      <c r="R540" s="9">
        <v>0</v>
      </c>
      <c r="T540" s="3" t="s">
        <v>479</v>
      </c>
      <c r="U540" s="12">
        <v>-51</v>
      </c>
      <c r="V540" s="9">
        <v>0</v>
      </c>
      <c r="W540" s="9">
        <v>0</v>
      </c>
      <c r="X540" s="12">
        <v>-153</v>
      </c>
    </row>
    <row r="541" spans="1:24" x14ac:dyDescent="0.25">
      <c r="A541" s="28">
        <f>COUNTIF($B$6:B541,B541)</f>
        <v>1</v>
      </c>
      <c r="B541" s="3" t="s">
        <v>480</v>
      </c>
      <c r="C541" s="11">
        <v>-9078</v>
      </c>
      <c r="D541" s="11">
        <v>-15409</v>
      </c>
      <c r="E541" s="11">
        <v>-5734</v>
      </c>
      <c r="F541" s="11">
        <v>-6087</v>
      </c>
      <c r="H541" s="3" t="s">
        <v>480</v>
      </c>
      <c r="I541" s="11">
        <v>-9078</v>
      </c>
      <c r="J541" s="11">
        <v>-15266</v>
      </c>
      <c r="K541" s="11">
        <v>-5796</v>
      </c>
      <c r="L541" s="11">
        <v>-6168</v>
      </c>
      <c r="N541" s="3" t="s">
        <v>480</v>
      </c>
      <c r="O541" s="11">
        <v>-9078</v>
      </c>
      <c r="P541" s="11">
        <v>-18181</v>
      </c>
      <c r="Q541" s="11">
        <v>-5616</v>
      </c>
      <c r="R541" s="11">
        <v>-3429</v>
      </c>
      <c r="T541" s="3" t="s">
        <v>480</v>
      </c>
      <c r="U541" s="11">
        <v>-9078</v>
      </c>
      <c r="V541" s="11">
        <v>-5829</v>
      </c>
      <c r="W541" s="11">
        <v>-7882</v>
      </c>
      <c r="X541" s="11">
        <v>-13530</v>
      </c>
    </row>
    <row r="542" spans="1:24" x14ac:dyDescent="0.25">
      <c r="A542" s="28">
        <f>COUNTIF($B$6:B542,B542)</f>
        <v>1</v>
      </c>
      <c r="B542" s="3" t="s">
        <v>481</v>
      </c>
      <c r="C542" s="11">
        <v>-7216</v>
      </c>
      <c r="D542" s="12">
        <v>-421</v>
      </c>
      <c r="E542" s="11">
        <v>-6548</v>
      </c>
      <c r="F542" s="11">
        <v>-14692</v>
      </c>
      <c r="H542" s="3" t="s">
        <v>481</v>
      </c>
      <c r="I542" s="11">
        <v>-7216</v>
      </c>
      <c r="J542" s="12">
        <v>-303</v>
      </c>
      <c r="K542" s="11">
        <v>-4467</v>
      </c>
      <c r="L542" s="11">
        <v>-16894</v>
      </c>
      <c r="N542" s="3" t="s">
        <v>481</v>
      </c>
      <c r="O542" s="11">
        <v>-7216</v>
      </c>
      <c r="P542" s="11">
        <v>-5690</v>
      </c>
      <c r="Q542" s="11">
        <v>-7530</v>
      </c>
      <c r="R542" s="11">
        <v>-8431</v>
      </c>
      <c r="T542" s="3" t="s">
        <v>481</v>
      </c>
      <c r="U542" s="11">
        <v>-7216</v>
      </c>
      <c r="V542" s="12">
        <v>-223</v>
      </c>
      <c r="W542" s="12">
        <v>-83</v>
      </c>
      <c r="X542" s="11">
        <v>-21365</v>
      </c>
    </row>
    <row r="543" spans="1:24" x14ac:dyDescent="0.25">
      <c r="A543" s="28">
        <f>COUNTIF($B$6:B543,B543)</f>
        <v>1</v>
      </c>
      <c r="B543" s="3" t="s">
        <v>482</v>
      </c>
      <c r="C543" s="12">
        <v>-998</v>
      </c>
      <c r="D543" s="11">
        <v>-1396</v>
      </c>
      <c r="E543" s="9">
        <v>0</v>
      </c>
      <c r="F543" s="11">
        <v>-1599</v>
      </c>
      <c r="H543" s="3" t="s">
        <v>482</v>
      </c>
      <c r="I543" s="12">
        <v>-998</v>
      </c>
      <c r="J543" s="11">
        <v>-1396</v>
      </c>
      <c r="K543" s="9">
        <v>0</v>
      </c>
      <c r="L543" s="11">
        <v>-1599</v>
      </c>
      <c r="N543" s="3" t="s">
        <v>482</v>
      </c>
      <c r="O543" s="12">
        <v>-998</v>
      </c>
      <c r="P543" s="11">
        <v>-2546</v>
      </c>
      <c r="Q543" s="9">
        <v>0</v>
      </c>
      <c r="R543" s="12">
        <v>-447</v>
      </c>
      <c r="T543" s="3" t="s">
        <v>482</v>
      </c>
      <c r="U543" s="12">
        <v>-998</v>
      </c>
      <c r="V543" s="12">
        <v>-446</v>
      </c>
      <c r="W543" s="11">
        <v>-1396</v>
      </c>
      <c r="X543" s="11">
        <v>-1152</v>
      </c>
    </row>
    <row r="544" spans="1:24" x14ac:dyDescent="0.25">
      <c r="A544" s="28">
        <f>COUNTIF($B$6:B544,B544)</f>
        <v>1</v>
      </c>
      <c r="B544" s="3" t="s">
        <v>483</v>
      </c>
      <c r="C544" s="12">
        <v>-182</v>
      </c>
      <c r="D544" s="9">
        <v>0</v>
      </c>
      <c r="E544" s="12">
        <v>-41</v>
      </c>
      <c r="F544" s="12">
        <v>-504</v>
      </c>
      <c r="H544" s="3" t="s">
        <v>483</v>
      </c>
      <c r="I544" s="12">
        <v>-182</v>
      </c>
      <c r="J544" s="12">
        <v>-15</v>
      </c>
      <c r="K544" s="12">
        <v>-87</v>
      </c>
      <c r="L544" s="12">
        <v>-443</v>
      </c>
      <c r="N544" s="3" t="s">
        <v>483</v>
      </c>
      <c r="O544" s="12">
        <v>-182</v>
      </c>
      <c r="P544" s="12">
        <v>-291</v>
      </c>
      <c r="Q544" s="12">
        <v>-153</v>
      </c>
      <c r="R544" s="12">
        <v>-101</v>
      </c>
      <c r="T544" s="3" t="s">
        <v>483</v>
      </c>
      <c r="U544" s="12">
        <v>-182</v>
      </c>
      <c r="V544" s="12">
        <v>-1</v>
      </c>
      <c r="W544" s="12">
        <v>-66</v>
      </c>
      <c r="X544" s="12">
        <v>-478</v>
      </c>
    </row>
    <row r="545" spans="1:24" x14ac:dyDescent="0.25">
      <c r="A545" s="28">
        <f>COUNTIF($B$6:B545,B545)</f>
        <v>1</v>
      </c>
      <c r="B545" s="5" t="s">
        <v>484</v>
      </c>
      <c r="C545" s="13">
        <v>-35139</v>
      </c>
      <c r="D545" s="13">
        <v>-20478</v>
      </c>
      <c r="E545" s="13">
        <v>-16043</v>
      </c>
      <c r="F545" s="13">
        <v>-68948</v>
      </c>
      <c r="H545" s="5" t="s">
        <v>484</v>
      </c>
      <c r="I545" s="13">
        <v>-35139</v>
      </c>
      <c r="J545" s="13">
        <v>-18083</v>
      </c>
      <c r="K545" s="13">
        <v>-9825</v>
      </c>
      <c r="L545" s="13">
        <v>-77574</v>
      </c>
      <c r="N545" s="5" t="s">
        <v>484</v>
      </c>
      <c r="O545" s="13">
        <v>-35139</v>
      </c>
      <c r="P545" s="13">
        <v>-39609</v>
      </c>
      <c r="Q545" s="13">
        <v>-35625</v>
      </c>
      <c r="R545" s="13">
        <v>-30177</v>
      </c>
      <c r="T545" s="5" t="s">
        <v>484</v>
      </c>
      <c r="U545" s="13">
        <v>-35139</v>
      </c>
      <c r="V545" s="13">
        <v>-9491</v>
      </c>
      <c r="W545" s="13">
        <v>-12426</v>
      </c>
      <c r="X545" s="13">
        <v>-83573</v>
      </c>
    </row>
    <row r="546" spans="1:24" x14ac:dyDescent="0.25">
      <c r="A546" s="28">
        <f>COUNTIF($B$6:B546,B546)</f>
        <v>0</v>
      </c>
      <c r="B546" s="3"/>
      <c r="C546" s="9"/>
      <c r="D546" s="9"/>
      <c r="E546" s="9"/>
      <c r="F546" s="9"/>
      <c r="H546" s="3"/>
      <c r="I546" s="9"/>
      <c r="J546" s="9"/>
      <c r="K546" s="9"/>
      <c r="L546" s="9"/>
      <c r="N546" s="3"/>
      <c r="O546" s="9"/>
      <c r="P546" s="9"/>
      <c r="Q546" s="9"/>
      <c r="R546" s="9"/>
      <c r="T546" s="3"/>
      <c r="U546" s="9"/>
      <c r="V546" s="9"/>
      <c r="W546" s="9"/>
      <c r="X546" s="9"/>
    </row>
    <row r="547" spans="1:24" x14ac:dyDescent="0.25">
      <c r="A547" s="28">
        <f>COUNTIF($B$6:B547,B547)</f>
        <v>1</v>
      </c>
      <c r="B547" s="3" t="s">
        <v>485</v>
      </c>
      <c r="C547" s="10">
        <v>4864</v>
      </c>
      <c r="D547" s="10">
        <v>15045</v>
      </c>
      <c r="E547" s="10">
        <v>2373</v>
      </c>
      <c r="F547" s="11">
        <v>-2837</v>
      </c>
      <c r="H547" s="3" t="s">
        <v>485</v>
      </c>
      <c r="I547" s="10">
        <v>4864</v>
      </c>
      <c r="J547" s="10">
        <v>18806</v>
      </c>
      <c r="K547" s="10">
        <v>1287</v>
      </c>
      <c r="L547" s="11">
        <v>-5516</v>
      </c>
      <c r="N547" s="3" t="s">
        <v>485</v>
      </c>
      <c r="O547" s="10">
        <v>4864</v>
      </c>
      <c r="P547" s="10">
        <v>4241</v>
      </c>
      <c r="Q547" s="10">
        <v>2260</v>
      </c>
      <c r="R547" s="10">
        <v>8095</v>
      </c>
      <c r="T547" s="3" t="s">
        <v>485</v>
      </c>
      <c r="U547" s="10">
        <v>4864</v>
      </c>
      <c r="V547" s="10">
        <v>13235</v>
      </c>
      <c r="W547" s="12">
        <v>-613</v>
      </c>
      <c r="X547" s="10">
        <v>1965</v>
      </c>
    </row>
    <row r="548" spans="1:24" x14ac:dyDescent="0.25">
      <c r="A548" s="28">
        <f>COUNTIF($B$6:B548,B548)</f>
        <v>1</v>
      </c>
      <c r="B548" s="3" t="s">
        <v>486</v>
      </c>
      <c r="C548" s="9">
        <v>153</v>
      </c>
      <c r="D548" s="9">
        <v>130</v>
      </c>
      <c r="E548" s="9">
        <v>332</v>
      </c>
      <c r="F548" s="12">
        <v>-5</v>
      </c>
      <c r="H548" s="3" t="s">
        <v>486</v>
      </c>
      <c r="I548" s="9">
        <v>153</v>
      </c>
      <c r="J548" s="9">
        <v>270</v>
      </c>
      <c r="K548" s="12">
        <v>-24</v>
      </c>
      <c r="L548" s="9">
        <v>213</v>
      </c>
      <c r="N548" s="3" t="s">
        <v>486</v>
      </c>
      <c r="O548" s="9">
        <v>153</v>
      </c>
      <c r="P548" s="9">
        <v>398</v>
      </c>
      <c r="Q548" s="12">
        <v>-7</v>
      </c>
      <c r="R548" s="9">
        <v>67</v>
      </c>
      <c r="T548" s="3" t="s">
        <v>486</v>
      </c>
      <c r="U548" s="9">
        <v>153</v>
      </c>
      <c r="V548" s="9">
        <v>49</v>
      </c>
      <c r="W548" s="9">
        <v>62</v>
      </c>
      <c r="X548" s="9">
        <v>347</v>
      </c>
    </row>
    <row r="549" spans="1:24" x14ac:dyDescent="0.25">
      <c r="A549" s="28">
        <f>COUNTIF($B$6:B549,B549)</f>
        <v>1</v>
      </c>
      <c r="B549" s="3" t="s">
        <v>487</v>
      </c>
      <c r="C549" s="10">
        <v>50575</v>
      </c>
      <c r="D549" s="10">
        <v>100432</v>
      </c>
      <c r="E549" s="10">
        <v>30015</v>
      </c>
      <c r="F549" s="10">
        <v>21236</v>
      </c>
      <c r="H549" s="3" t="s">
        <v>487</v>
      </c>
      <c r="I549" s="10">
        <v>50575</v>
      </c>
      <c r="J549" s="10">
        <v>85123</v>
      </c>
      <c r="K549" s="10">
        <v>44443</v>
      </c>
      <c r="L549" s="10">
        <v>22117</v>
      </c>
      <c r="N549" s="3" t="s">
        <v>487</v>
      </c>
      <c r="O549" s="10">
        <v>50575</v>
      </c>
      <c r="P549" s="10">
        <v>72943</v>
      </c>
      <c r="Q549" s="10">
        <v>48470</v>
      </c>
      <c r="R549" s="10">
        <v>30283</v>
      </c>
      <c r="T549" s="3" t="s">
        <v>487</v>
      </c>
      <c r="U549" s="10">
        <v>50575</v>
      </c>
      <c r="V549" s="10">
        <v>48772</v>
      </c>
      <c r="W549" s="10">
        <v>70720</v>
      </c>
      <c r="X549" s="10">
        <v>32207</v>
      </c>
    </row>
    <row r="550" spans="1:24" x14ac:dyDescent="0.25">
      <c r="A550" s="28">
        <f>COUNTIF($B$6:B550,B550)</f>
        <v>1</v>
      </c>
      <c r="B550" s="3" t="s">
        <v>488</v>
      </c>
      <c r="C550" s="10">
        <v>5998</v>
      </c>
      <c r="D550" s="10">
        <v>9290</v>
      </c>
      <c r="E550" s="10">
        <v>5464</v>
      </c>
      <c r="F550" s="10">
        <v>3234</v>
      </c>
      <c r="H550" s="3" t="s">
        <v>488</v>
      </c>
      <c r="I550" s="10">
        <v>5998</v>
      </c>
      <c r="J550" s="10">
        <v>10007</v>
      </c>
      <c r="K550" s="10">
        <v>6616</v>
      </c>
      <c r="L550" s="10">
        <v>1363</v>
      </c>
      <c r="N550" s="3" t="s">
        <v>488</v>
      </c>
      <c r="O550" s="10">
        <v>5998</v>
      </c>
      <c r="P550" s="10">
        <v>1427</v>
      </c>
      <c r="Q550" s="10">
        <v>12560</v>
      </c>
      <c r="R550" s="10">
        <v>4003</v>
      </c>
      <c r="T550" s="3" t="s">
        <v>488</v>
      </c>
      <c r="U550" s="10">
        <v>5998</v>
      </c>
      <c r="V550" s="10">
        <v>10006</v>
      </c>
      <c r="W550" s="10">
        <v>6373</v>
      </c>
      <c r="X550" s="10">
        <v>1607</v>
      </c>
    </row>
    <row r="551" spans="1:24" x14ac:dyDescent="0.25">
      <c r="A551" s="28">
        <f>COUNTIF($B$6:B551,B551)</f>
        <v>1</v>
      </c>
      <c r="B551" s="3" t="s">
        <v>489</v>
      </c>
      <c r="C551" s="10">
        <v>1706</v>
      </c>
      <c r="D551" s="10">
        <v>1783</v>
      </c>
      <c r="E551" s="10">
        <v>2664</v>
      </c>
      <c r="F551" s="9">
        <v>669</v>
      </c>
      <c r="H551" s="3" t="s">
        <v>489</v>
      </c>
      <c r="I551" s="10">
        <v>1706</v>
      </c>
      <c r="J551" s="10">
        <v>3633</v>
      </c>
      <c r="K551" s="9">
        <v>769</v>
      </c>
      <c r="L551" s="9">
        <v>715</v>
      </c>
      <c r="N551" s="3" t="s">
        <v>489</v>
      </c>
      <c r="O551" s="10">
        <v>1706</v>
      </c>
      <c r="P551" s="10">
        <v>3604</v>
      </c>
      <c r="Q551" s="9">
        <v>784</v>
      </c>
      <c r="R551" s="9">
        <v>729</v>
      </c>
      <c r="T551" s="3" t="s">
        <v>489</v>
      </c>
      <c r="U551" s="10">
        <v>1706</v>
      </c>
      <c r="V551" s="9">
        <v>591</v>
      </c>
      <c r="W551" s="9">
        <v>800</v>
      </c>
      <c r="X551" s="10">
        <v>3731</v>
      </c>
    </row>
    <row r="552" spans="1:24" x14ac:dyDescent="0.25">
      <c r="A552" s="28">
        <f>COUNTIF($B$6:B552,B552)</f>
        <v>1</v>
      </c>
      <c r="B552" s="3" t="s">
        <v>490</v>
      </c>
      <c r="C552" s="11">
        <v>-1638</v>
      </c>
      <c r="D552" s="11">
        <v>-2447</v>
      </c>
      <c r="E552" s="12">
        <v>-666</v>
      </c>
      <c r="F552" s="11">
        <v>-1802</v>
      </c>
      <c r="H552" s="3" t="s">
        <v>490</v>
      </c>
      <c r="I552" s="11">
        <v>-1638</v>
      </c>
      <c r="J552" s="11">
        <v>-1708</v>
      </c>
      <c r="K552" s="11">
        <v>-1438</v>
      </c>
      <c r="L552" s="11">
        <v>-1770</v>
      </c>
      <c r="N552" s="3" t="s">
        <v>490</v>
      </c>
      <c r="O552" s="11">
        <v>-1638</v>
      </c>
      <c r="P552" s="11">
        <v>-1609</v>
      </c>
      <c r="Q552" s="11">
        <v>-2155</v>
      </c>
      <c r="R552" s="11">
        <v>-1151</v>
      </c>
      <c r="T552" s="3" t="s">
        <v>490</v>
      </c>
      <c r="U552" s="11">
        <v>-1638</v>
      </c>
      <c r="V552" s="11">
        <v>-1520</v>
      </c>
      <c r="W552" s="11">
        <v>-1440</v>
      </c>
      <c r="X552" s="11">
        <v>-1955</v>
      </c>
    </row>
    <row r="553" spans="1:24" x14ac:dyDescent="0.25">
      <c r="A553" s="28">
        <f>COUNTIF($B$6:B553,B553)</f>
        <v>1</v>
      </c>
      <c r="B553" s="5" t="s">
        <v>491</v>
      </c>
      <c r="C553" s="13">
        <v>61657</v>
      </c>
      <c r="D553" s="13">
        <v>124233</v>
      </c>
      <c r="E553" s="13">
        <v>40182</v>
      </c>
      <c r="F553" s="13">
        <v>20495</v>
      </c>
      <c r="H553" s="5" t="s">
        <v>491</v>
      </c>
      <c r="I553" s="13">
        <v>61657</v>
      </c>
      <c r="J553" s="13">
        <v>116130</v>
      </c>
      <c r="K553" s="13">
        <v>51654</v>
      </c>
      <c r="L553" s="13">
        <v>17121</v>
      </c>
      <c r="N553" s="5" t="s">
        <v>491</v>
      </c>
      <c r="O553" s="13">
        <v>61657</v>
      </c>
      <c r="P553" s="13">
        <v>81004</v>
      </c>
      <c r="Q553" s="13">
        <v>61911</v>
      </c>
      <c r="R553" s="13">
        <v>42026</v>
      </c>
      <c r="T553" s="5" t="s">
        <v>491</v>
      </c>
      <c r="U553" s="13">
        <v>61657</v>
      </c>
      <c r="V553" s="13">
        <v>71132</v>
      </c>
      <c r="W553" s="13">
        <v>75902</v>
      </c>
      <c r="X553" s="13">
        <v>37902</v>
      </c>
    </row>
    <row r="554" spans="1:24" x14ac:dyDescent="0.25">
      <c r="A554" s="28">
        <f>COUNTIF($B$6:B554,B554)</f>
        <v>2</v>
      </c>
      <c r="B554" s="5" t="s">
        <v>15</v>
      </c>
      <c r="C554" s="13">
        <v>-2655048</v>
      </c>
      <c r="D554" s="13">
        <v>-3412684</v>
      </c>
      <c r="E554" s="13">
        <v>-1920902</v>
      </c>
      <c r="F554" s="13">
        <v>-2631524</v>
      </c>
      <c r="H554" s="5" t="s">
        <v>15</v>
      </c>
      <c r="I554" s="13">
        <v>-2655048</v>
      </c>
      <c r="J554" s="13">
        <v>-3032240</v>
      </c>
      <c r="K554" s="13">
        <v>-2524035</v>
      </c>
      <c r="L554" s="13">
        <v>-2408503</v>
      </c>
      <c r="N554" s="5" t="s">
        <v>15</v>
      </c>
      <c r="O554" s="13">
        <v>-2655048</v>
      </c>
      <c r="P554" s="13">
        <v>-3567926</v>
      </c>
      <c r="Q554" s="13">
        <v>-2709819</v>
      </c>
      <c r="R554" s="13">
        <v>-1685957</v>
      </c>
      <c r="T554" s="5" t="s">
        <v>15</v>
      </c>
      <c r="U554" s="13">
        <v>-2655048</v>
      </c>
      <c r="V554" s="13">
        <v>-1895153</v>
      </c>
      <c r="W554" s="13">
        <v>-2809084</v>
      </c>
      <c r="X554" s="13">
        <v>-3261811</v>
      </c>
    </row>
    <row r="555" spans="1:24" x14ac:dyDescent="0.25">
      <c r="A555" s="28">
        <f>COUNTIF($B$6:B555,B555)</f>
        <v>1</v>
      </c>
      <c r="B555" s="5" t="s">
        <v>492</v>
      </c>
      <c r="C555" s="9"/>
      <c r="D555" s="9"/>
      <c r="E555" s="9"/>
      <c r="F555" s="9"/>
      <c r="H555" s="5" t="s">
        <v>492</v>
      </c>
      <c r="I555" s="9"/>
      <c r="J555" s="9"/>
      <c r="K555" s="9"/>
      <c r="L555" s="9"/>
      <c r="N555" s="5" t="s">
        <v>492</v>
      </c>
      <c r="O555" s="9"/>
      <c r="P555" s="9"/>
      <c r="Q555" s="9"/>
      <c r="R555" s="9"/>
      <c r="T555" s="5" t="s">
        <v>492</v>
      </c>
      <c r="U555" s="9"/>
      <c r="V555" s="9"/>
      <c r="W555" s="9"/>
      <c r="X555" s="9"/>
    </row>
    <row r="556" spans="1:24" x14ac:dyDescent="0.25">
      <c r="A556" s="28">
        <f>COUNTIF($B$6:B556,B556)</f>
        <v>1</v>
      </c>
      <c r="B556" s="3" t="s">
        <v>493</v>
      </c>
      <c r="C556" s="10">
        <v>5607</v>
      </c>
      <c r="D556" s="10">
        <v>9046</v>
      </c>
      <c r="E556" s="10">
        <v>4124</v>
      </c>
      <c r="F556" s="10">
        <v>3648</v>
      </c>
      <c r="H556" s="3" t="s">
        <v>493</v>
      </c>
      <c r="I556" s="10">
        <v>5607</v>
      </c>
      <c r="J556" s="10">
        <v>6751</v>
      </c>
      <c r="K556" s="10">
        <v>3198</v>
      </c>
      <c r="L556" s="10">
        <v>6873</v>
      </c>
      <c r="N556" s="3" t="s">
        <v>493</v>
      </c>
      <c r="O556" s="10">
        <v>5607</v>
      </c>
      <c r="P556" s="10">
        <v>9663</v>
      </c>
      <c r="Q556" s="10">
        <v>3919</v>
      </c>
      <c r="R556" s="10">
        <v>3235</v>
      </c>
      <c r="T556" s="3" t="s">
        <v>493</v>
      </c>
      <c r="U556" s="10">
        <v>5607</v>
      </c>
      <c r="V556" s="10">
        <v>3307</v>
      </c>
      <c r="W556" s="10">
        <v>6100</v>
      </c>
      <c r="X556" s="10">
        <v>7415</v>
      </c>
    </row>
    <row r="557" spans="1:24" x14ac:dyDescent="0.25">
      <c r="A557" s="28">
        <f>COUNTIF($B$6:B557,B557)</f>
        <v>1</v>
      </c>
      <c r="B557" s="3" t="s">
        <v>494</v>
      </c>
      <c r="C557" s="10">
        <v>57266</v>
      </c>
      <c r="D557" s="10">
        <v>79318</v>
      </c>
      <c r="E557" s="10">
        <v>37268</v>
      </c>
      <c r="F557" s="10">
        <v>55209</v>
      </c>
      <c r="H557" s="3" t="s">
        <v>494</v>
      </c>
      <c r="I557" s="10">
        <v>57266</v>
      </c>
      <c r="J557" s="10">
        <v>69500</v>
      </c>
      <c r="K557" s="10">
        <v>48373</v>
      </c>
      <c r="L557" s="10">
        <v>53921</v>
      </c>
      <c r="N557" s="3" t="s">
        <v>494</v>
      </c>
      <c r="O557" s="10">
        <v>57266</v>
      </c>
      <c r="P557" s="10">
        <v>50935</v>
      </c>
      <c r="Q557" s="10">
        <v>57096</v>
      </c>
      <c r="R557" s="10">
        <v>63777</v>
      </c>
      <c r="T557" s="3" t="s">
        <v>494</v>
      </c>
      <c r="U557" s="10">
        <v>57266</v>
      </c>
      <c r="V557" s="10">
        <v>32433</v>
      </c>
      <c r="W557" s="10">
        <v>58908</v>
      </c>
      <c r="X557" s="10">
        <v>80493</v>
      </c>
    </row>
    <row r="558" spans="1:24" x14ac:dyDescent="0.25">
      <c r="A558" s="28">
        <f>COUNTIF($B$6:B558,B558)</f>
        <v>1</v>
      </c>
      <c r="B558" s="3" t="s">
        <v>495</v>
      </c>
      <c r="C558" s="11">
        <v>-406853</v>
      </c>
      <c r="D558" s="11">
        <v>-493149</v>
      </c>
      <c r="E558" s="11">
        <v>-284484</v>
      </c>
      <c r="F558" s="11">
        <v>-442979</v>
      </c>
      <c r="H558" s="3" t="s">
        <v>495</v>
      </c>
      <c r="I558" s="11">
        <v>-406853</v>
      </c>
      <c r="J558" s="11">
        <v>-540843</v>
      </c>
      <c r="K558" s="11">
        <v>-328926</v>
      </c>
      <c r="L558" s="11">
        <v>-350705</v>
      </c>
      <c r="N558" s="3" t="s">
        <v>495</v>
      </c>
      <c r="O558" s="11">
        <v>-406853</v>
      </c>
      <c r="P558" s="11">
        <v>-498792</v>
      </c>
      <c r="Q558" s="11">
        <v>-436737</v>
      </c>
      <c r="R558" s="11">
        <v>-284848</v>
      </c>
      <c r="T558" s="3" t="s">
        <v>495</v>
      </c>
      <c r="U558" s="11">
        <v>-406853</v>
      </c>
      <c r="V558" s="11">
        <v>-275686</v>
      </c>
      <c r="W558" s="11">
        <v>-394743</v>
      </c>
      <c r="X558" s="11">
        <v>-550343</v>
      </c>
    </row>
    <row r="559" spans="1:24" x14ac:dyDescent="0.25">
      <c r="A559" s="28">
        <f>COUNTIF($B$6:B559,B559)</f>
        <v>1</v>
      </c>
      <c r="B559" s="3" t="s">
        <v>52</v>
      </c>
      <c r="C559" s="10">
        <v>22510</v>
      </c>
      <c r="D559" s="10">
        <v>42010</v>
      </c>
      <c r="E559" s="10">
        <v>12077</v>
      </c>
      <c r="F559" s="10">
        <v>13428</v>
      </c>
      <c r="H559" s="3" t="s">
        <v>52</v>
      </c>
      <c r="I559" s="10">
        <v>22510</v>
      </c>
      <c r="J559" s="10">
        <v>18999</v>
      </c>
      <c r="K559" s="10">
        <v>23457</v>
      </c>
      <c r="L559" s="10">
        <v>25076</v>
      </c>
      <c r="N559" s="3" t="s">
        <v>52</v>
      </c>
      <c r="O559" s="10">
        <v>22510</v>
      </c>
      <c r="P559" s="10">
        <v>32518</v>
      </c>
      <c r="Q559" s="10">
        <v>20179</v>
      </c>
      <c r="R559" s="10">
        <v>14820</v>
      </c>
      <c r="T559" s="3" t="s">
        <v>52</v>
      </c>
      <c r="U559" s="10">
        <v>22510</v>
      </c>
      <c r="V559" s="10">
        <v>39813</v>
      </c>
      <c r="W559" s="10">
        <v>21641</v>
      </c>
      <c r="X559" s="10">
        <v>6050</v>
      </c>
    </row>
    <row r="560" spans="1:24" x14ac:dyDescent="0.25">
      <c r="A560" s="28">
        <f>COUNTIF($B$6:B560,B560)</f>
        <v>1</v>
      </c>
      <c r="B560" s="3" t="s">
        <v>496</v>
      </c>
      <c r="C560" s="10">
        <v>4091</v>
      </c>
      <c r="D560" s="10">
        <v>7458</v>
      </c>
      <c r="E560" s="10">
        <v>1886</v>
      </c>
      <c r="F560" s="10">
        <v>2926</v>
      </c>
      <c r="H560" s="3" t="s">
        <v>496</v>
      </c>
      <c r="I560" s="10">
        <v>4091</v>
      </c>
      <c r="J560" s="10">
        <v>2196</v>
      </c>
      <c r="K560" s="10">
        <v>3617</v>
      </c>
      <c r="L560" s="10">
        <v>6462</v>
      </c>
      <c r="N560" s="3" t="s">
        <v>496</v>
      </c>
      <c r="O560" s="10">
        <v>4091</v>
      </c>
      <c r="P560" s="10">
        <v>4103</v>
      </c>
      <c r="Q560" s="10">
        <v>3391</v>
      </c>
      <c r="R560" s="10">
        <v>4780</v>
      </c>
      <c r="T560" s="3" t="s">
        <v>496</v>
      </c>
      <c r="U560" s="10">
        <v>4091</v>
      </c>
      <c r="V560" s="10">
        <v>6051</v>
      </c>
      <c r="W560" s="10">
        <v>4662</v>
      </c>
      <c r="X560" s="10">
        <v>1555</v>
      </c>
    </row>
    <row r="561" spans="1:24" x14ac:dyDescent="0.25">
      <c r="A561" s="28">
        <f>COUNTIF($B$6:B561,B561)</f>
        <v>1</v>
      </c>
      <c r="B561" s="3" t="s">
        <v>497</v>
      </c>
      <c r="C561" s="11">
        <v>-45745</v>
      </c>
      <c r="D561" s="11">
        <v>-62341</v>
      </c>
      <c r="E561" s="11">
        <v>-38903</v>
      </c>
      <c r="F561" s="11">
        <v>-35977</v>
      </c>
      <c r="H561" s="3" t="s">
        <v>497</v>
      </c>
      <c r="I561" s="11">
        <v>-45745</v>
      </c>
      <c r="J561" s="11">
        <v>-52172</v>
      </c>
      <c r="K561" s="11">
        <v>-48705</v>
      </c>
      <c r="L561" s="11">
        <v>-36345</v>
      </c>
      <c r="N561" s="3" t="s">
        <v>497</v>
      </c>
      <c r="O561" s="11">
        <v>-45745</v>
      </c>
      <c r="P561" s="11">
        <v>-55546</v>
      </c>
      <c r="Q561" s="11">
        <v>-49299</v>
      </c>
      <c r="R561" s="11">
        <v>-32370</v>
      </c>
      <c r="T561" s="3" t="s">
        <v>497</v>
      </c>
      <c r="U561" s="11">
        <v>-45745</v>
      </c>
      <c r="V561" s="11">
        <v>-49159</v>
      </c>
      <c r="W561" s="11">
        <v>-54083</v>
      </c>
      <c r="X561" s="11">
        <v>-33975</v>
      </c>
    </row>
    <row r="562" spans="1:24" x14ac:dyDescent="0.25">
      <c r="A562" s="28">
        <f>COUNTIF($B$6:B562,B562)</f>
        <v>1</v>
      </c>
      <c r="B562" s="3" t="s">
        <v>498</v>
      </c>
      <c r="C562" s="11">
        <v>-85585</v>
      </c>
      <c r="D562" s="11">
        <v>-94538</v>
      </c>
      <c r="E562" s="11">
        <v>-68009</v>
      </c>
      <c r="F562" s="11">
        <v>-94220</v>
      </c>
      <c r="H562" s="3" t="s">
        <v>498</v>
      </c>
      <c r="I562" s="11">
        <v>-85585</v>
      </c>
      <c r="J562" s="11">
        <v>-81127</v>
      </c>
      <c r="K562" s="11">
        <v>-94226</v>
      </c>
      <c r="L562" s="11">
        <v>-81395</v>
      </c>
      <c r="N562" s="3" t="s">
        <v>498</v>
      </c>
      <c r="O562" s="11">
        <v>-85585</v>
      </c>
      <c r="P562" s="11">
        <v>-100946</v>
      </c>
      <c r="Q562" s="11">
        <v>-87819</v>
      </c>
      <c r="R562" s="11">
        <v>-67963</v>
      </c>
      <c r="T562" s="3" t="s">
        <v>498</v>
      </c>
      <c r="U562" s="11">
        <v>-85585</v>
      </c>
      <c r="V562" s="11">
        <v>-50788</v>
      </c>
      <c r="W562" s="11">
        <v>-96588</v>
      </c>
      <c r="X562" s="11">
        <v>-109413</v>
      </c>
    </row>
    <row r="563" spans="1:24" x14ac:dyDescent="0.25">
      <c r="A563" s="28">
        <f>COUNTIF($B$6:B563,B563)</f>
        <v>1</v>
      </c>
      <c r="B563" s="3" t="s">
        <v>499</v>
      </c>
      <c r="C563" s="12">
        <v>-506</v>
      </c>
      <c r="D563" s="12">
        <v>-269</v>
      </c>
      <c r="E563" s="12">
        <v>-225</v>
      </c>
      <c r="F563" s="11">
        <v>-1025</v>
      </c>
      <c r="H563" s="3" t="s">
        <v>499</v>
      </c>
      <c r="I563" s="12">
        <v>-506</v>
      </c>
      <c r="J563" s="12">
        <v>-292</v>
      </c>
      <c r="K563" s="11">
        <v>-1101</v>
      </c>
      <c r="L563" s="12">
        <v>-124</v>
      </c>
      <c r="N563" s="3" t="s">
        <v>499</v>
      </c>
      <c r="O563" s="12">
        <v>-506</v>
      </c>
      <c r="P563" s="12">
        <v>-336</v>
      </c>
      <c r="Q563" s="12">
        <v>-127</v>
      </c>
      <c r="R563" s="11">
        <v>-1055</v>
      </c>
      <c r="T563" s="3" t="s">
        <v>499</v>
      </c>
      <c r="U563" s="12">
        <v>-506</v>
      </c>
      <c r="V563" s="12">
        <v>-352</v>
      </c>
      <c r="W563" s="12">
        <v>-742</v>
      </c>
      <c r="X563" s="12">
        <v>-423</v>
      </c>
    </row>
    <row r="564" spans="1:24" x14ac:dyDescent="0.25">
      <c r="A564" s="28">
        <f>COUNTIF($B$6:B564,B564)</f>
        <v>1</v>
      </c>
      <c r="B564" s="3" t="s">
        <v>500</v>
      </c>
      <c r="C564" s="11">
        <v>-160329</v>
      </c>
      <c r="D564" s="11">
        <v>-212966</v>
      </c>
      <c r="E564" s="11">
        <v>-115311</v>
      </c>
      <c r="F564" s="11">
        <v>-152698</v>
      </c>
      <c r="H564" s="3" t="s">
        <v>500</v>
      </c>
      <c r="I564" s="11">
        <v>-160329</v>
      </c>
      <c r="J564" s="11">
        <v>-177146</v>
      </c>
      <c r="K564" s="11">
        <v>-167243</v>
      </c>
      <c r="L564" s="11">
        <v>-136562</v>
      </c>
      <c r="N564" s="3" t="s">
        <v>500</v>
      </c>
      <c r="O564" s="11">
        <v>-160329</v>
      </c>
      <c r="P564" s="11">
        <v>-211398</v>
      </c>
      <c r="Q564" s="11">
        <v>-159079</v>
      </c>
      <c r="R564" s="11">
        <v>-110436</v>
      </c>
      <c r="T564" s="3" t="s">
        <v>500</v>
      </c>
      <c r="U564" s="11">
        <v>-160329</v>
      </c>
      <c r="V564" s="11">
        <v>-90128</v>
      </c>
      <c r="W564" s="11">
        <v>-191712</v>
      </c>
      <c r="X564" s="11">
        <v>-199205</v>
      </c>
    </row>
    <row r="565" spans="1:24" x14ac:dyDescent="0.25">
      <c r="A565" s="28">
        <f>COUNTIF($B$6:B565,B565)</f>
        <v>1</v>
      </c>
      <c r="B565" s="3" t="s">
        <v>501</v>
      </c>
      <c r="C565" s="12">
        <v>-33</v>
      </c>
      <c r="D565" s="12">
        <v>-6</v>
      </c>
      <c r="E565" s="12">
        <v>-85</v>
      </c>
      <c r="F565" s="12">
        <v>-8</v>
      </c>
      <c r="H565" s="3" t="s">
        <v>501</v>
      </c>
      <c r="I565" s="12">
        <v>-33</v>
      </c>
      <c r="J565" s="12">
        <v>-87</v>
      </c>
      <c r="K565" s="12">
        <v>-2</v>
      </c>
      <c r="L565" s="12">
        <v>-10</v>
      </c>
      <c r="N565" s="3" t="s">
        <v>501</v>
      </c>
      <c r="O565" s="12">
        <v>-33</v>
      </c>
      <c r="P565" s="12">
        <v>-66</v>
      </c>
      <c r="Q565" s="12">
        <v>-25</v>
      </c>
      <c r="R565" s="12">
        <v>-8</v>
      </c>
      <c r="T565" s="3" t="s">
        <v>501</v>
      </c>
      <c r="U565" s="12">
        <v>-33</v>
      </c>
      <c r="V565" s="12">
        <v>-30</v>
      </c>
      <c r="W565" s="12">
        <v>-4</v>
      </c>
      <c r="X565" s="12">
        <v>-65</v>
      </c>
    </row>
    <row r="566" spans="1:24" x14ac:dyDescent="0.25">
      <c r="A566" s="28">
        <f>COUNTIF($B$6:B566,B566)</f>
        <v>1</v>
      </c>
      <c r="B566" s="3" t="s">
        <v>502</v>
      </c>
      <c r="C566" s="11">
        <v>-157762</v>
      </c>
      <c r="D566" s="11">
        <v>-141796</v>
      </c>
      <c r="E566" s="11">
        <v>-100358</v>
      </c>
      <c r="F566" s="11">
        <v>-231243</v>
      </c>
      <c r="H566" s="3" t="s">
        <v>502</v>
      </c>
      <c r="I566" s="11">
        <v>-157762</v>
      </c>
      <c r="J566" s="11">
        <v>-143982</v>
      </c>
      <c r="K566" s="11">
        <v>-157434</v>
      </c>
      <c r="L566" s="11">
        <v>-171892</v>
      </c>
      <c r="N566" s="3" t="s">
        <v>502</v>
      </c>
      <c r="O566" s="11">
        <v>-157762</v>
      </c>
      <c r="P566" s="11">
        <v>-183869</v>
      </c>
      <c r="Q566" s="11">
        <v>-168846</v>
      </c>
      <c r="R566" s="11">
        <v>-120517</v>
      </c>
      <c r="T566" s="3" t="s">
        <v>502</v>
      </c>
      <c r="U566" s="11">
        <v>-157762</v>
      </c>
      <c r="V566" s="11">
        <v>-27965</v>
      </c>
      <c r="W566" s="11">
        <v>-118592</v>
      </c>
      <c r="X566" s="11">
        <v>-326982</v>
      </c>
    </row>
    <row r="567" spans="1:24" x14ac:dyDescent="0.25">
      <c r="A567" s="28">
        <f>COUNTIF($B$6:B567,B567)</f>
        <v>1</v>
      </c>
      <c r="B567" s="3" t="s">
        <v>503</v>
      </c>
      <c r="C567" s="11">
        <v>-135126</v>
      </c>
      <c r="D567" s="11">
        <v>-99805</v>
      </c>
      <c r="E567" s="11">
        <v>-92407</v>
      </c>
      <c r="F567" s="11">
        <v>-213281</v>
      </c>
      <c r="H567" s="3" t="s">
        <v>503</v>
      </c>
      <c r="I567" s="11">
        <v>-135126</v>
      </c>
      <c r="J567" s="11">
        <v>-117508</v>
      </c>
      <c r="K567" s="11">
        <v>-122320</v>
      </c>
      <c r="L567" s="11">
        <v>-165595</v>
      </c>
      <c r="N567" s="3" t="s">
        <v>503</v>
      </c>
      <c r="O567" s="11">
        <v>-135126</v>
      </c>
      <c r="P567" s="11">
        <v>-131970</v>
      </c>
      <c r="Q567" s="11">
        <v>-141962</v>
      </c>
      <c r="R567" s="11">
        <v>-131440</v>
      </c>
      <c r="T567" s="3" t="s">
        <v>503</v>
      </c>
      <c r="U567" s="11">
        <v>-135126</v>
      </c>
      <c r="V567" s="11">
        <v>-42888</v>
      </c>
      <c r="W567" s="11">
        <v>-116460</v>
      </c>
      <c r="X567" s="11">
        <v>-246195</v>
      </c>
    </row>
    <row r="568" spans="1:24" x14ac:dyDescent="0.25">
      <c r="A568" s="28">
        <f>COUNTIF($B$6:B568,B568)</f>
        <v>1</v>
      </c>
      <c r="B568" s="3" t="s">
        <v>504</v>
      </c>
      <c r="C568" s="11">
        <v>-83001</v>
      </c>
      <c r="D568" s="11">
        <v>-77472</v>
      </c>
      <c r="E568" s="11">
        <v>-67845</v>
      </c>
      <c r="F568" s="11">
        <v>-103716</v>
      </c>
      <c r="H568" s="3" t="s">
        <v>504</v>
      </c>
      <c r="I568" s="11">
        <v>-83001</v>
      </c>
      <c r="J568" s="11">
        <v>-103125</v>
      </c>
      <c r="K568" s="11">
        <v>-82086</v>
      </c>
      <c r="L568" s="11">
        <v>-63763</v>
      </c>
      <c r="N568" s="3" t="s">
        <v>504</v>
      </c>
      <c r="O568" s="11">
        <v>-83001</v>
      </c>
      <c r="P568" s="11">
        <v>-119949</v>
      </c>
      <c r="Q568" s="11">
        <v>-77866</v>
      </c>
      <c r="R568" s="11">
        <v>-51140</v>
      </c>
      <c r="T568" s="3" t="s">
        <v>504</v>
      </c>
      <c r="U568" s="11">
        <v>-83001</v>
      </c>
      <c r="V568" s="11">
        <v>-19044</v>
      </c>
      <c r="W568" s="11">
        <v>-87072</v>
      </c>
      <c r="X568" s="11">
        <v>-142976</v>
      </c>
    </row>
    <row r="569" spans="1:24" x14ac:dyDescent="0.25">
      <c r="A569" s="28">
        <f>COUNTIF($B$6:B569,B569)</f>
        <v>1</v>
      </c>
      <c r="B569" s="3" t="s">
        <v>505</v>
      </c>
      <c r="C569" s="11">
        <v>-19672</v>
      </c>
      <c r="D569" s="11">
        <v>-16086</v>
      </c>
      <c r="E569" s="11">
        <v>-17457</v>
      </c>
      <c r="F569" s="11">
        <v>-25481</v>
      </c>
      <c r="H569" s="3" t="s">
        <v>505</v>
      </c>
      <c r="I569" s="11">
        <v>-19672</v>
      </c>
      <c r="J569" s="11">
        <v>-25515</v>
      </c>
      <c r="K569" s="11">
        <v>-23640</v>
      </c>
      <c r="L569" s="11">
        <v>-9845</v>
      </c>
      <c r="N569" s="3" t="s">
        <v>505</v>
      </c>
      <c r="O569" s="11">
        <v>-19672</v>
      </c>
      <c r="P569" s="11">
        <v>-18646</v>
      </c>
      <c r="Q569" s="11">
        <v>-24622</v>
      </c>
      <c r="R569" s="11">
        <v>-15741</v>
      </c>
      <c r="T569" s="3" t="s">
        <v>505</v>
      </c>
      <c r="U569" s="11">
        <v>-19672</v>
      </c>
      <c r="V569" s="11">
        <v>-15204</v>
      </c>
      <c r="W569" s="11">
        <v>-17670</v>
      </c>
      <c r="X569" s="11">
        <v>-26152</v>
      </c>
    </row>
    <row r="570" spans="1:24" x14ac:dyDescent="0.25">
      <c r="A570" s="28">
        <f>COUNTIF($B$6:B570,B570)</f>
        <v>1</v>
      </c>
      <c r="B570" s="3" t="s">
        <v>506</v>
      </c>
      <c r="C570" s="11">
        <v>-88246</v>
      </c>
      <c r="D570" s="11">
        <v>-93099</v>
      </c>
      <c r="E570" s="11">
        <v>-71742</v>
      </c>
      <c r="F570" s="11">
        <v>-99914</v>
      </c>
      <c r="H570" s="3" t="s">
        <v>506</v>
      </c>
      <c r="I570" s="11">
        <v>-88246</v>
      </c>
      <c r="J570" s="11">
        <v>-90217</v>
      </c>
      <c r="K570" s="11">
        <v>-85633</v>
      </c>
      <c r="L570" s="11">
        <v>-88889</v>
      </c>
      <c r="N570" s="3" t="s">
        <v>506</v>
      </c>
      <c r="O570" s="11">
        <v>-88246</v>
      </c>
      <c r="P570" s="11">
        <v>-107534</v>
      </c>
      <c r="Q570" s="11">
        <v>-88308</v>
      </c>
      <c r="R570" s="11">
        <v>-68867</v>
      </c>
      <c r="T570" s="3" t="s">
        <v>506</v>
      </c>
      <c r="U570" s="11">
        <v>-88246</v>
      </c>
      <c r="V570" s="11">
        <v>-50391</v>
      </c>
      <c r="W570" s="11">
        <v>-92957</v>
      </c>
      <c r="X570" s="11">
        <v>-121439</v>
      </c>
    </row>
    <row r="571" spans="1:24" x14ac:dyDescent="0.25">
      <c r="A571" s="28">
        <f>COUNTIF($B$6:B571,B571)</f>
        <v>1</v>
      </c>
      <c r="B571" s="3" t="s">
        <v>507</v>
      </c>
      <c r="C571" s="10">
        <v>4593</v>
      </c>
      <c r="D571" s="10">
        <v>8448</v>
      </c>
      <c r="E571" s="10">
        <v>2724</v>
      </c>
      <c r="F571" s="10">
        <v>2604</v>
      </c>
      <c r="H571" s="3" t="s">
        <v>507</v>
      </c>
      <c r="I571" s="10">
        <v>4593</v>
      </c>
      <c r="J571" s="10">
        <v>3787</v>
      </c>
      <c r="K571" s="10">
        <v>6722</v>
      </c>
      <c r="L571" s="10">
        <v>3269</v>
      </c>
      <c r="N571" s="3" t="s">
        <v>507</v>
      </c>
      <c r="O571" s="10">
        <v>4593</v>
      </c>
      <c r="P571" s="10">
        <v>6822</v>
      </c>
      <c r="Q571" s="10">
        <v>4471</v>
      </c>
      <c r="R571" s="10">
        <v>2483</v>
      </c>
      <c r="T571" s="3" t="s">
        <v>507</v>
      </c>
      <c r="U571" s="10">
        <v>4593</v>
      </c>
      <c r="V571" s="10">
        <v>2127</v>
      </c>
      <c r="W571" s="10">
        <v>5103</v>
      </c>
      <c r="X571" s="10">
        <v>6551</v>
      </c>
    </row>
    <row r="572" spans="1:24" x14ac:dyDescent="0.25">
      <c r="A572" s="28">
        <f>COUNTIF($B$6:B572,B572)</f>
        <v>1</v>
      </c>
      <c r="B572" s="3" t="s">
        <v>508</v>
      </c>
      <c r="C572" s="11">
        <v>-12426</v>
      </c>
      <c r="D572" s="11">
        <v>-15482</v>
      </c>
      <c r="E572" s="11">
        <v>-10511</v>
      </c>
      <c r="F572" s="11">
        <v>-11284</v>
      </c>
      <c r="H572" s="3" t="s">
        <v>508</v>
      </c>
      <c r="I572" s="11">
        <v>-12426</v>
      </c>
      <c r="J572" s="11">
        <v>-11683</v>
      </c>
      <c r="K572" s="11">
        <v>-15756</v>
      </c>
      <c r="L572" s="11">
        <v>-9835</v>
      </c>
      <c r="N572" s="3" t="s">
        <v>508</v>
      </c>
      <c r="O572" s="11">
        <v>-12426</v>
      </c>
      <c r="P572" s="11">
        <v>-16022</v>
      </c>
      <c r="Q572" s="11">
        <v>-14793</v>
      </c>
      <c r="R572" s="11">
        <v>-6454</v>
      </c>
      <c r="T572" s="3" t="s">
        <v>508</v>
      </c>
      <c r="U572" s="11">
        <v>-12426</v>
      </c>
      <c r="V572" s="11">
        <v>-9578</v>
      </c>
      <c r="W572" s="11">
        <v>-16682</v>
      </c>
      <c r="X572" s="11">
        <v>-11016</v>
      </c>
    </row>
    <row r="573" spans="1:24" x14ac:dyDescent="0.25">
      <c r="A573" s="28">
        <f>COUNTIF($B$6:B573,B573)</f>
        <v>1</v>
      </c>
      <c r="B573" s="3" t="s">
        <v>509</v>
      </c>
      <c r="C573" s="10">
        <v>40797</v>
      </c>
      <c r="D573" s="10">
        <v>61143</v>
      </c>
      <c r="E573" s="10">
        <v>43657</v>
      </c>
      <c r="F573" s="10">
        <v>17556</v>
      </c>
      <c r="H573" s="3" t="s">
        <v>509</v>
      </c>
      <c r="I573" s="10">
        <v>40797</v>
      </c>
      <c r="J573" s="10">
        <v>48555</v>
      </c>
      <c r="K573" s="10">
        <v>30170</v>
      </c>
      <c r="L573" s="10">
        <v>43670</v>
      </c>
      <c r="N573" s="3" t="s">
        <v>509</v>
      </c>
      <c r="O573" s="10">
        <v>40797</v>
      </c>
      <c r="P573" s="10">
        <v>60959</v>
      </c>
      <c r="Q573" s="10">
        <v>28697</v>
      </c>
      <c r="R573" s="10">
        <v>32723</v>
      </c>
      <c r="T573" s="3" t="s">
        <v>509</v>
      </c>
      <c r="U573" s="10">
        <v>40797</v>
      </c>
      <c r="V573" s="10">
        <v>52557</v>
      </c>
      <c r="W573" s="10">
        <v>56021</v>
      </c>
      <c r="X573" s="10">
        <v>13772</v>
      </c>
    </row>
    <row r="574" spans="1:24" x14ac:dyDescent="0.25">
      <c r="A574" s="28">
        <f>COUNTIF($B$6:B574,B574)</f>
        <v>1</v>
      </c>
      <c r="B574" s="3" t="s">
        <v>510</v>
      </c>
      <c r="C574" s="11">
        <v>-120456</v>
      </c>
      <c r="D574" s="11">
        <v>-135400</v>
      </c>
      <c r="E574" s="11">
        <v>-79212</v>
      </c>
      <c r="F574" s="11">
        <v>-146797</v>
      </c>
      <c r="H574" s="3" t="s">
        <v>510</v>
      </c>
      <c r="I574" s="11">
        <v>-120456</v>
      </c>
      <c r="J574" s="11">
        <v>-150236</v>
      </c>
      <c r="K574" s="11">
        <v>-120049</v>
      </c>
      <c r="L574" s="11">
        <v>-91041</v>
      </c>
      <c r="N574" s="3" t="s">
        <v>510</v>
      </c>
      <c r="O574" s="11">
        <v>-120456</v>
      </c>
      <c r="P574" s="11">
        <v>-184832</v>
      </c>
      <c r="Q574" s="11">
        <v>-112050</v>
      </c>
      <c r="R574" s="11">
        <v>-64404</v>
      </c>
      <c r="T574" s="3" t="s">
        <v>510</v>
      </c>
      <c r="U574" s="11">
        <v>-120456</v>
      </c>
      <c r="V574" s="11">
        <v>-52824</v>
      </c>
      <c r="W574" s="11">
        <v>-183930</v>
      </c>
      <c r="X574" s="11">
        <v>-124621</v>
      </c>
    </row>
    <row r="575" spans="1:24" x14ac:dyDescent="0.25">
      <c r="A575" s="28">
        <f>COUNTIF($B$6:B575,B575)</f>
        <v>2</v>
      </c>
      <c r="B575" s="5" t="s">
        <v>18</v>
      </c>
      <c r="C575" s="13">
        <v>-1180876</v>
      </c>
      <c r="D575" s="13">
        <v>-1234986</v>
      </c>
      <c r="E575" s="13">
        <v>-844812</v>
      </c>
      <c r="F575" s="13">
        <v>-1463250</v>
      </c>
      <c r="H575" s="5" t="s">
        <v>18</v>
      </c>
      <c r="I575" s="13">
        <v>-1180876</v>
      </c>
      <c r="J575" s="13">
        <v>-1344143</v>
      </c>
      <c r="K575" s="13">
        <v>-1131585</v>
      </c>
      <c r="L575" s="13">
        <v>-1066731</v>
      </c>
      <c r="N575" s="5" t="s">
        <v>18</v>
      </c>
      <c r="O575" s="13">
        <v>-1180876</v>
      </c>
      <c r="P575" s="13">
        <v>-1464906</v>
      </c>
      <c r="Q575" s="13">
        <v>-1243779</v>
      </c>
      <c r="R575" s="13">
        <v>-833426</v>
      </c>
      <c r="T575" s="5" t="s">
        <v>18</v>
      </c>
      <c r="U575" s="13">
        <v>-1180876</v>
      </c>
      <c r="V575" s="13">
        <v>-547748</v>
      </c>
      <c r="W575" s="13">
        <v>-1218798</v>
      </c>
      <c r="X575" s="13">
        <v>-1776969</v>
      </c>
    </row>
    <row r="576" spans="1:24" x14ac:dyDescent="0.25">
      <c r="A576" s="28">
        <f>COUNTIF($B$6:B576,B576)</f>
        <v>0</v>
      </c>
      <c r="B576" s="3"/>
      <c r="C576" s="9"/>
      <c r="D576" s="9"/>
      <c r="E576" s="9"/>
      <c r="F576" s="9"/>
      <c r="H576" s="3"/>
      <c r="I576" s="9"/>
      <c r="J576" s="9"/>
      <c r="K576" s="9"/>
      <c r="L576" s="9"/>
      <c r="N576" s="3"/>
      <c r="O576" s="9"/>
      <c r="P576" s="9"/>
      <c r="Q576" s="9"/>
      <c r="R576" s="9"/>
      <c r="T576" s="3"/>
      <c r="U576" s="9"/>
      <c r="V576" s="9"/>
      <c r="W576" s="9"/>
      <c r="X576" s="9"/>
    </row>
    <row r="577" spans="1:24" x14ac:dyDescent="0.25">
      <c r="A577" s="28">
        <f>COUNTIF($B$6:B577,B577)</f>
        <v>0</v>
      </c>
    </row>
    <row r="578" spans="1:24" ht="23.25" x14ac:dyDescent="0.25">
      <c r="A578" s="28">
        <f>COUNTIF($B$6:B578,B578)</f>
        <v>1</v>
      </c>
      <c r="B578" s="2" t="s">
        <v>511</v>
      </c>
      <c r="H578" s="2" t="s">
        <v>511</v>
      </c>
      <c r="N578" s="2" t="s">
        <v>511</v>
      </c>
      <c r="T578" s="2" t="s">
        <v>511</v>
      </c>
    </row>
    <row r="579" spans="1:24" x14ac:dyDescent="0.25">
      <c r="A579" s="28">
        <f>COUNTIF($B$6:B579,B579)</f>
        <v>0</v>
      </c>
    </row>
    <row r="580" spans="1:24" x14ac:dyDescent="0.25">
      <c r="A580" s="28">
        <f>COUNTIF($B$6:B580,B580)</f>
        <v>8</v>
      </c>
      <c r="B580" s="3" t="s">
        <v>96</v>
      </c>
      <c r="C580" s="7" t="s">
        <v>97</v>
      </c>
      <c r="D580" s="7" t="s">
        <v>693</v>
      </c>
      <c r="E580" s="7" t="s">
        <v>605</v>
      </c>
      <c r="F580" s="7" t="s">
        <v>606</v>
      </c>
      <c r="H580" s="3" t="s">
        <v>96</v>
      </c>
      <c r="I580" s="7" t="s">
        <v>97</v>
      </c>
      <c r="J580" s="7" t="s">
        <v>693</v>
      </c>
      <c r="K580" s="7" t="s">
        <v>605</v>
      </c>
      <c r="L580" s="7" t="s">
        <v>606</v>
      </c>
      <c r="N580" s="3" t="s">
        <v>96</v>
      </c>
      <c r="O580" s="7" t="s">
        <v>97</v>
      </c>
      <c r="P580" s="7" t="s">
        <v>693</v>
      </c>
      <c r="Q580" s="7" t="s">
        <v>605</v>
      </c>
      <c r="R580" s="7" t="s">
        <v>606</v>
      </c>
      <c r="T580" s="3" t="s">
        <v>96</v>
      </c>
      <c r="U580" s="7" t="s">
        <v>97</v>
      </c>
      <c r="V580" s="7" t="s">
        <v>693</v>
      </c>
      <c r="W580" s="7" t="s">
        <v>605</v>
      </c>
      <c r="X580" s="7" t="s">
        <v>606</v>
      </c>
    </row>
    <row r="581" spans="1:24" x14ac:dyDescent="0.25">
      <c r="A581" s="28">
        <f>COUNTIF($B$6:B581,B581)</f>
        <v>8</v>
      </c>
      <c r="B581" s="3" t="s">
        <v>0</v>
      </c>
      <c r="C581" s="8">
        <v>2013</v>
      </c>
      <c r="D581" s="8">
        <v>2013</v>
      </c>
      <c r="E581" s="8">
        <v>2013</v>
      </c>
      <c r="F581" s="8">
        <v>2013</v>
      </c>
      <c r="H581" s="3" t="s">
        <v>0</v>
      </c>
      <c r="I581" s="8">
        <v>2013</v>
      </c>
      <c r="J581" s="8">
        <v>2013</v>
      </c>
      <c r="K581" s="8">
        <v>2013</v>
      </c>
      <c r="L581" s="8">
        <v>2013</v>
      </c>
      <c r="N581" s="3" t="s">
        <v>0</v>
      </c>
      <c r="O581" s="8">
        <v>2013</v>
      </c>
      <c r="P581" s="8">
        <v>2013</v>
      </c>
      <c r="Q581" s="8">
        <v>2013</v>
      </c>
      <c r="R581" s="8">
        <v>2013</v>
      </c>
      <c r="T581" s="3" t="s">
        <v>0</v>
      </c>
      <c r="U581" s="8">
        <v>2013</v>
      </c>
      <c r="V581" s="8">
        <v>2013</v>
      </c>
      <c r="W581" s="8">
        <v>2013</v>
      </c>
      <c r="X581" s="8">
        <v>2013</v>
      </c>
    </row>
    <row r="582" spans="1:24" x14ac:dyDescent="0.25">
      <c r="A582" s="28">
        <f>COUNTIF($B$6:B582,B582)</f>
        <v>1</v>
      </c>
      <c r="B582" s="5" t="s">
        <v>512</v>
      </c>
      <c r="C582" s="9"/>
      <c r="D582" s="9"/>
      <c r="E582" s="9"/>
      <c r="F582" s="9"/>
      <c r="H582" s="5" t="s">
        <v>512</v>
      </c>
      <c r="I582" s="9"/>
      <c r="J582" s="9"/>
      <c r="K582" s="9"/>
      <c r="L582" s="9"/>
      <c r="N582" s="5" t="s">
        <v>512</v>
      </c>
      <c r="O582" s="9"/>
      <c r="P582" s="9"/>
      <c r="Q582" s="9"/>
      <c r="R582" s="9"/>
      <c r="T582" s="5" t="s">
        <v>512</v>
      </c>
      <c r="U582" s="9"/>
      <c r="V582" s="9"/>
      <c r="W582" s="9"/>
      <c r="X582" s="9"/>
    </row>
    <row r="583" spans="1:24" x14ac:dyDescent="0.25">
      <c r="A583" s="28">
        <f>COUNTIF($B$6:B583,B583)</f>
        <v>1</v>
      </c>
      <c r="B583" s="3" t="s">
        <v>513</v>
      </c>
      <c r="C583" s="10">
        <v>1122913</v>
      </c>
      <c r="D583" s="10">
        <v>1135917</v>
      </c>
      <c r="E583" s="10">
        <v>1157037</v>
      </c>
      <c r="F583" s="10">
        <v>1075715</v>
      </c>
      <c r="H583" s="3" t="s">
        <v>513</v>
      </c>
      <c r="I583" s="10">
        <v>1122913</v>
      </c>
      <c r="J583" s="10">
        <v>1037021</v>
      </c>
      <c r="K583" s="10">
        <v>1204354</v>
      </c>
      <c r="L583" s="10">
        <v>1127371</v>
      </c>
      <c r="N583" s="3" t="s">
        <v>513</v>
      </c>
      <c r="O583" s="10">
        <v>1122913</v>
      </c>
      <c r="P583" s="10">
        <v>1198719</v>
      </c>
      <c r="Q583" s="10">
        <v>1156286</v>
      </c>
      <c r="R583" s="10">
        <v>1013572</v>
      </c>
      <c r="T583" s="3" t="s">
        <v>513</v>
      </c>
      <c r="U583" s="10">
        <v>1122913</v>
      </c>
      <c r="V583" s="10">
        <v>1147983</v>
      </c>
      <c r="W583" s="10">
        <v>1179079</v>
      </c>
      <c r="X583" s="10">
        <v>1041557</v>
      </c>
    </row>
    <row r="584" spans="1:24" x14ac:dyDescent="0.25">
      <c r="A584" s="28">
        <f>COUNTIF($B$6:B584,B584)</f>
        <v>2</v>
      </c>
      <c r="B584" s="3" t="s">
        <v>179</v>
      </c>
      <c r="C584" s="10">
        <v>19942836</v>
      </c>
      <c r="D584" s="10">
        <v>24881476</v>
      </c>
      <c r="E584" s="10">
        <v>15884741</v>
      </c>
      <c r="F584" s="10">
        <v>19060978</v>
      </c>
      <c r="H584" s="3" t="s">
        <v>179</v>
      </c>
      <c r="I584" s="10">
        <v>19942836</v>
      </c>
      <c r="J584" s="10">
        <v>18147961</v>
      </c>
      <c r="K584" s="10">
        <v>22190994</v>
      </c>
      <c r="L584" s="10">
        <v>19488876</v>
      </c>
      <c r="N584" s="3" t="s">
        <v>179</v>
      </c>
      <c r="O584" s="10">
        <v>19942836</v>
      </c>
      <c r="P584" s="10">
        <v>23246191</v>
      </c>
      <c r="Q584" s="10">
        <v>20530766</v>
      </c>
      <c r="R584" s="10">
        <v>16045751</v>
      </c>
      <c r="T584" s="3" t="s">
        <v>179</v>
      </c>
      <c r="U584" s="10">
        <v>19942836</v>
      </c>
      <c r="V584" s="10">
        <v>18129498</v>
      </c>
      <c r="W584" s="10">
        <v>22281208</v>
      </c>
      <c r="X584" s="10">
        <v>19417018</v>
      </c>
    </row>
    <row r="585" spans="1:24" x14ac:dyDescent="0.25">
      <c r="A585" s="28">
        <f>COUNTIF($B$6:B585,B585)</f>
        <v>2</v>
      </c>
      <c r="B585" s="3" t="s">
        <v>182</v>
      </c>
      <c r="C585" s="10">
        <v>6145598</v>
      </c>
      <c r="D585" s="10">
        <v>8247614</v>
      </c>
      <c r="E585" s="10">
        <v>4465373</v>
      </c>
      <c r="F585" s="10">
        <v>5723177</v>
      </c>
      <c r="H585" s="3" t="s">
        <v>182</v>
      </c>
      <c r="I585" s="10">
        <v>6145598</v>
      </c>
      <c r="J585" s="10">
        <v>7180890</v>
      </c>
      <c r="K585" s="10">
        <v>6114277</v>
      </c>
      <c r="L585" s="10">
        <v>5140130</v>
      </c>
      <c r="N585" s="3" t="s">
        <v>182</v>
      </c>
      <c r="O585" s="10">
        <v>6145598</v>
      </c>
      <c r="P585" s="10">
        <v>8707323</v>
      </c>
      <c r="Q585" s="10">
        <v>5779565</v>
      </c>
      <c r="R585" s="10">
        <v>3946633</v>
      </c>
      <c r="T585" s="3" t="s">
        <v>182</v>
      </c>
      <c r="U585" s="10">
        <v>6145598</v>
      </c>
      <c r="V585" s="10">
        <v>4253369</v>
      </c>
      <c r="W585" s="10">
        <v>7032837</v>
      </c>
      <c r="X585" s="10">
        <v>7152084</v>
      </c>
    </row>
    <row r="586" spans="1:24" x14ac:dyDescent="0.25">
      <c r="A586" s="28">
        <f>COUNTIF($B$6:B586,B586)</f>
        <v>1</v>
      </c>
      <c r="B586" s="3" t="s">
        <v>514</v>
      </c>
      <c r="C586" s="10">
        <v>1777435</v>
      </c>
      <c r="D586" s="10">
        <v>2456419</v>
      </c>
      <c r="E586" s="10">
        <v>1336596</v>
      </c>
      <c r="F586" s="10">
        <v>1538933</v>
      </c>
      <c r="H586" s="3" t="s">
        <v>514</v>
      </c>
      <c r="I586" s="10">
        <v>1777435</v>
      </c>
      <c r="J586" s="10">
        <v>1699274</v>
      </c>
      <c r="K586" s="10">
        <v>1904107</v>
      </c>
      <c r="L586" s="10">
        <v>1728850</v>
      </c>
      <c r="N586" s="3" t="s">
        <v>514</v>
      </c>
      <c r="O586" s="10">
        <v>1777435</v>
      </c>
      <c r="P586" s="10">
        <v>2295491</v>
      </c>
      <c r="Q586" s="10">
        <v>1763089</v>
      </c>
      <c r="R586" s="10">
        <v>1272973</v>
      </c>
      <c r="T586" s="3" t="s">
        <v>514</v>
      </c>
      <c r="U586" s="10">
        <v>1777435</v>
      </c>
      <c r="V586" s="10">
        <v>1538739</v>
      </c>
      <c r="W586" s="10">
        <v>2100915</v>
      </c>
      <c r="X586" s="10">
        <v>1692524</v>
      </c>
    </row>
    <row r="587" spans="1:24" x14ac:dyDescent="0.25">
      <c r="A587" s="28">
        <f>COUNTIF($B$6:B587,B587)</f>
        <v>1</v>
      </c>
      <c r="B587" s="3" t="s">
        <v>515</v>
      </c>
      <c r="C587" s="10">
        <v>38588</v>
      </c>
      <c r="D587" s="10">
        <v>57994</v>
      </c>
      <c r="E587" s="10">
        <v>25869</v>
      </c>
      <c r="F587" s="10">
        <v>31891</v>
      </c>
      <c r="H587" s="3" t="s">
        <v>515</v>
      </c>
      <c r="I587" s="10">
        <v>38588</v>
      </c>
      <c r="J587" s="10">
        <v>37425</v>
      </c>
      <c r="K587" s="10">
        <v>47833</v>
      </c>
      <c r="L587" s="10">
        <v>30494</v>
      </c>
      <c r="N587" s="3" t="s">
        <v>515</v>
      </c>
      <c r="O587" s="10">
        <v>38588</v>
      </c>
      <c r="P587" s="10">
        <v>55851</v>
      </c>
      <c r="Q587" s="10">
        <v>37088</v>
      </c>
      <c r="R587" s="10">
        <v>22801</v>
      </c>
      <c r="T587" s="3" t="s">
        <v>515</v>
      </c>
      <c r="U587" s="10">
        <v>38588</v>
      </c>
      <c r="V587" s="10">
        <v>38905</v>
      </c>
      <c r="W587" s="10">
        <v>44064</v>
      </c>
      <c r="X587" s="10">
        <v>32787</v>
      </c>
    </row>
    <row r="588" spans="1:24" x14ac:dyDescent="0.25">
      <c r="A588" s="28">
        <f>COUNTIF($B$6:B588,B588)</f>
        <v>1</v>
      </c>
      <c r="B588" s="3" t="s">
        <v>516</v>
      </c>
      <c r="C588" s="10">
        <v>3803</v>
      </c>
      <c r="D588" s="10">
        <v>7297</v>
      </c>
      <c r="E588" s="10">
        <v>2850</v>
      </c>
      <c r="F588" s="10">
        <v>1258</v>
      </c>
      <c r="H588" s="3" t="s">
        <v>516</v>
      </c>
      <c r="I588" s="10">
        <v>3803</v>
      </c>
      <c r="J588" s="10">
        <v>6849</v>
      </c>
      <c r="K588" s="10">
        <v>4138</v>
      </c>
      <c r="L588" s="9">
        <v>418</v>
      </c>
      <c r="N588" s="3" t="s">
        <v>516</v>
      </c>
      <c r="O588" s="10">
        <v>3803</v>
      </c>
      <c r="P588" s="10">
        <v>7755</v>
      </c>
      <c r="Q588" s="10">
        <v>3234</v>
      </c>
      <c r="R588" s="9">
        <v>415</v>
      </c>
      <c r="T588" s="3" t="s">
        <v>516</v>
      </c>
      <c r="U588" s="10">
        <v>3803</v>
      </c>
      <c r="V588" s="10">
        <v>1434</v>
      </c>
      <c r="W588" s="10">
        <v>9399</v>
      </c>
      <c r="X588" s="9">
        <v>571</v>
      </c>
    </row>
    <row r="589" spans="1:24" x14ac:dyDescent="0.25">
      <c r="A589" s="28">
        <f>COUNTIF($B$6:B589,B589)</f>
        <v>1</v>
      </c>
      <c r="B589" s="3" t="s">
        <v>517</v>
      </c>
      <c r="C589" s="9">
        <v>0</v>
      </c>
      <c r="D589" s="9">
        <v>0</v>
      </c>
      <c r="E589" s="9">
        <v>0</v>
      </c>
      <c r="F589" s="9">
        <v>0</v>
      </c>
      <c r="H589" s="3" t="s">
        <v>517</v>
      </c>
      <c r="I589" s="9">
        <v>0</v>
      </c>
      <c r="J589" s="9">
        <v>0</v>
      </c>
      <c r="K589" s="9">
        <v>0</v>
      </c>
      <c r="L589" s="9">
        <v>0</v>
      </c>
      <c r="N589" s="3" t="s">
        <v>517</v>
      </c>
      <c r="O589" s="9">
        <v>0</v>
      </c>
      <c r="P589" s="9">
        <v>0</v>
      </c>
      <c r="Q589" s="9">
        <v>0</v>
      </c>
      <c r="R589" s="9">
        <v>0</v>
      </c>
      <c r="T589" s="3" t="s">
        <v>517</v>
      </c>
      <c r="U589" s="9">
        <v>0</v>
      </c>
      <c r="V589" s="9">
        <v>0</v>
      </c>
      <c r="W589" s="9">
        <v>0</v>
      </c>
      <c r="X589" s="9">
        <v>0</v>
      </c>
    </row>
    <row r="590" spans="1:24" x14ac:dyDescent="0.25">
      <c r="A590" s="28">
        <f>COUNTIF($B$6:B590,B590)</f>
        <v>1</v>
      </c>
      <c r="B590" s="3" t="s">
        <v>518</v>
      </c>
      <c r="C590" s="10">
        <v>34265</v>
      </c>
      <c r="D590" s="10">
        <v>49452</v>
      </c>
      <c r="E590" s="10">
        <v>16608</v>
      </c>
      <c r="F590" s="10">
        <v>36738</v>
      </c>
      <c r="H590" s="3" t="s">
        <v>518</v>
      </c>
      <c r="I590" s="10">
        <v>34265</v>
      </c>
      <c r="J590" s="10">
        <v>50238</v>
      </c>
      <c r="K590" s="10">
        <v>23596</v>
      </c>
      <c r="L590" s="10">
        <v>28953</v>
      </c>
      <c r="N590" s="3" t="s">
        <v>518</v>
      </c>
      <c r="O590" s="10">
        <v>34265</v>
      </c>
      <c r="P590" s="10">
        <v>67062</v>
      </c>
      <c r="Q590" s="10">
        <v>23215</v>
      </c>
      <c r="R590" s="10">
        <v>12486</v>
      </c>
      <c r="T590" s="3" t="s">
        <v>518</v>
      </c>
      <c r="U590" s="10">
        <v>34265</v>
      </c>
      <c r="V590" s="10">
        <v>27897</v>
      </c>
      <c r="W590" s="10">
        <v>42752</v>
      </c>
      <c r="X590" s="10">
        <v>32143</v>
      </c>
    </row>
    <row r="591" spans="1:24" x14ac:dyDescent="0.25">
      <c r="A591" s="28">
        <f>COUNTIF($B$6:B591,B591)</f>
        <v>2</v>
      </c>
      <c r="B591" s="3" t="s">
        <v>39</v>
      </c>
      <c r="C591" s="10">
        <v>1428123</v>
      </c>
      <c r="D591" s="10">
        <v>1896693</v>
      </c>
      <c r="E591" s="10">
        <v>1087151</v>
      </c>
      <c r="F591" s="10">
        <v>1300335</v>
      </c>
      <c r="H591" s="3" t="s">
        <v>39</v>
      </c>
      <c r="I591" s="10">
        <v>1428123</v>
      </c>
      <c r="J591" s="10">
        <v>1469258</v>
      </c>
      <c r="K591" s="10">
        <v>1489705</v>
      </c>
      <c r="L591" s="10">
        <v>1325254</v>
      </c>
      <c r="N591" s="3" t="s">
        <v>39</v>
      </c>
      <c r="O591" s="10">
        <v>1428123</v>
      </c>
      <c r="P591" s="10">
        <v>1870084</v>
      </c>
      <c r="Q591" s="10">
        <v>1424614</v>
      </c>
      <c r="R591" s="10">
        <v>989019</v>
      </c>
      <c r="T591" s="3" t="s">
        <v>39</v>
      </c>
      <c r="U591" s="10">
        <v>1428123</v>
      </c>
      <c r="V591" s="10">
        <v>1311049</v>
      </c>
      <c r="W591" s="10">
        <v>1640207</v>
      </c>
      <c r="X591" s="10">
        <v>1332973</v>
      </c>
    </row>
    <row r="592" spans="1:24" x14ac:dyDescent="0.25">
      <c r="A592" s="28">
        <f>COUNTIF($B$6:B592,B592)</f>
        <v>2</v>
      </c>
      <c r="B592" s="3" t="s">
        <v>40</v>
      </c>
      <c r="C592" s="10">
        <v>1455650</v>
      </c>
      <c r="D592" s="10">
        <v>2001667</v>
      </c>
      <c r="E592" s="10">
        <v>981149</v>
      </c>
      <c r="F592" s="10">
        <v>1384028</v>
      </c>
      <c r="H592" s="3" t="s">
        <v>40</v>
      </c>
      <c r="I592" s="10">
        <v>1455650</v>
      </c>
      <c r="J592" s="10">
        <v>1875355</v>
      </c>
      <c r="K592" s="10">
        <v>1335168</v>
      </c>
      <c r="L592" s="10">
        <v>1155981</v>
      </c>
      <c r="N592" s="3" t="s">
        <v>40</v>
      </c>
      <c r="O592" s="10">
        <v>1455650</v>
      </c>
      <c r="P592" s="10">
        <v>2121466</v>
      </c>
      <c r="Q592" s="10">
        <v>1409886</v>
      </c>
      <c r="R592" s="10">
        <v>834674</v>
      </c>
      <c r="T592" s="3" t="s">
        <v>40</v>
      </c>
      <c r="U592" s="10">
        <v>1455650</v>
      </c>
      <c r="V592" s="10">
        <v>852861</v>
      </c>
      <c r="W592" s="10">
        <v>1629915</v>
      </c>
      <c r="X592" s="10">
        <v>1884813</v>
      </c>
    </row>
    <row r="593" spans="1:24" x14ac:dyDescent="0.25">
      <c r="A593" s="28">
        <f>COUNTIF($B$6:B593,B593)</f>
        <v>2</v>
      </c>
      <c r="B593" s="3" t="s">
        <v>183</v>
      </c>
      <c r="C593" s="10">
        <v>42233</v>
      </c>
      <c r="D593" s="10">
        <v>58747</v>
      </c>
      <c r="E593" s="10">
        <v>28915</v>
      </c>
      <c r="F593" s="10">
        <v>39032</v>
      </c>
      <c r="H593" s="3" t="s">
        <v>183</v>
      </c>
      <c r="I593" s="10">
        <v>42233</v>
      </c>
      <c r="J593" s="10">
        <v>42081</v>
      </c>
      <c r="K593" s="10">
        <v>53219</v>
      </c>
      <c r="L593" s="10">
        <v>31383</v>
      </c>
      <c r="N593" s="3" t="s">
        <v>183</v>
      </c>
      <c r="O593" s="10">
        <v>42233</v>
      </c>
      <c r="P593" s="10">
        <v>49991</v>
      </c>
      <c r="Q593" s="10">
        <v>55956</v>
      </c>
      <c r="R593" s="10">
        <v>20721</v>
      </c>
      <c r="T593" s="3" t="s">
        <v>183</v>
      </c>
      <c r="U593" s="10">
        <v>42233</v>
      </c>
      <c r="V593" s="10">
        <v>55923</v>
      </c>
      <c r="W593" s="10">
        <v>34138</v>
      </c>
      <c r="X593" s="10">
        <v>36630</v>
      </c>
    </row>
    <row r="594" spans="1:24" x14ac:dyDescent="0.25">
      <c r="A594" s="28">
        <f>COUNTIF($B$6:B594,B594)</f>
        <v>1</v>
      </c>
      <c r="B594" s="3" t="s">
        <v>519</v>
      </c>
      <c r="C594" s="10">
        <v>20138</v>
      </c>
      <c r="D594" s="10">
        <v>23245</v>
      </c>
      <c r="E594" s="10">
        <v>18200</v>
      </c>
      <c r="F594" s="10">
        <v>18966</v>
      </c>
      <c r="H594" s="3" t="s">
        <v>519</v>
      </c>
      <c r="I594" s="10">
        <v>20138</v>
      </c>
      <c r="J594" s="10">
        <v>22591</v>
      </c>
      <c r="K594" s="10">
        <v>19025</v>
      </c>
      <c r="L594" s="10">
        <v>18794</v>
      </c>
      <c r="N594" s="3" t="s">
        <v>519</v>
      </c>
      <c r="O594" s="10">
        <v>20138</v>
      </c>
      <c r="P594" s="10">
        <v>19854</v>
      </c>
      <c r="Q594" s="10">
        <v>16856</v>
      </c>
      <c r="R594" s="10">
        <v>23708</v>
      </c>
      <c r="T594" s="3" t="s">
        <v>519</v>
      </c>
      <c r="U594" s="10">
        <v>20138</v>
      </c>
      <c r="V594" s="10">
        <v>18718</v>
      </c>
      <c r="W594" s="10">
        <v>27879</v>
      </c>
      <c r="X594" s="10">
        <v>13806</v>
      </c>
    </row>
    <row r="595" spans="1:24" x14ac:dyDescent="0.25">
      <c r="A595" s="28">
        <f>COUNTIF($B$6:B595,B595)</f>
        <v>1</v>
      </c>
      <c r="B595" s="3" t="s">
        <v>53</v>
      </c>
      <c r="C595" s="10">
        <v>2665261</v>
      </c>
      <c r="D595" s="10">
        <v>3349686</v>
      </c>
      <c r="E595" s="10">
        <v>1917955</v>
      </c>
      <c r="F595" s="10">
        <v>2728235</v>
      </c>
      <c r="H595" s="3" t="s">
        <v>53</v>
      </c>
      <c r="I595" s="10">
        <v>2665261</v>
      </c>
      <c r="J595" s="10">
        <v>3306250</v>
      </c>
      <c r="K595" s="10">
        <v>2434669</v>
      </c>
      <c r="L595" s="10">
        <v>2254252</v>
      </c>
      <c r="N595" s="3" t="s">
        <v>53</v>
      </c>
      <c r="O595" s="10">
        <v>2665261</v>
      </c>
      <c r="P595" s="10">
        <v>3198058</v>
      </c>
      <c r="Q595" s="10">
        <v>2799881</v>
      </c>
      <c r="R595" s="10">
        <v>1996849</v>
      </c>
      <c r="T595" s="3" t="s">
        <v>53</v>
      </c>
      <c r="U595" s="10">
        <v>2665261</v>
      </c>
      <c r="V595" s="10">
        <v>1803927</v>
      </c>
      <c r="W595" s="10">
        <v>2756753</v>
      </c>
      <c r="X595" s="10">
        <v>3436250</v>
      </c>
    </row>
    <row r="596" spans="1:24" x14ac:dyDescent="0.25">
      <c r="A596" s="28">
        <f>COUNTIF($B$6:B596,B596)</f>
        <v>1</v>
      </c>
      <c r="B596" s="3" t="s">
        <v>520</v>
      </c>
      <c r="C596" s="10">
        <v>4014</v>
      </c>
      <c r="D596" s="10">
        <v>2609</v>
      </c>
      <c r="E596" s="10">
        <v>3669</v>
      </c>
      <c r="F596" s="10">
        <v>5767</v>
      </c>
      <c r="H596" s="3" t="s">
        <v>520</v>
      </c>
      <c r="I596" s="10">
        <v>4014</v>
      </c>
      <c r="J596" s="10">
        <v>4911</v>
      </c>
      <c r="K596" s="10">
        <v>2997</v>
      </c>
      <c r="L596" s="10">
        <v>4135</v>
      </c>
      <c r="N596" s="3" t="s">
        <v>520</v>
      </c>
      <c r="O596" s="10">
        <v>4014</v>
      </c>
      <c r="P596" s="9">
        <v>604</v>
      </c>
      <c r="Q596" s="10">
        <v>6837</v>
      </c>
      <c r="R596" s="10">
        <v>4603</v>
      </c>
      <c r="T596" s="3" t="s">
        <v>520</v>
      </c>
      <c r="U596" s="10">
        <v>4014</v>
      </c>
      <c r="V596" s="9">
        <v>304</v>
      </c>
      <c r="W596" s="10">
        <v>2298</v>
      </c>
      <c r="X596" s="10">
        <v>9448</v>
      </c>
    </row>
    <row r="597" spans="1:24" x14ac:dyDescent="0.25">
      <c r="A597" s="28">
        <f>COUNTIF($B$6:B597,B597)</f>
        <v>1</v>
      </c>
      <c r="B597" s="3" t="s">
        <v>521</v>
      </c>
      <c r="C597" s="10">
        <v>16900</v>
      </c>
      <c r="D597" s="10">
        <v>44309</v>
      </c>
      <c r="E597" s="10">
        <v>5313</v>
      </c>
      <c r="F597" s="10">
        <v>1054</v>
      </c>
      <c r="H597" s="3" t="s">
        <v>521</v>
      </c>
      <c r="I597" s="10">
        <v>16900</v>
      </c>
      <c r="J597" s="10">
        <v>42691</v>
      </c>
      <c r="K597" s="10">
        <v>7984</v>
      </c>
      <c r="L597" s="9">
        <v>0</v>
      </c>
      <c r="N597" s="3" t="s">
        <v>521</v>
      </c>
      <c r="O597" s="10">
        <v>16900</v>
      </c>
      <c r="P597" s="10">
        <v>39827</v>
      </c>
      <c r="Q597" s="10">
        <v>6800</v>
      </c>
      <c r="R597" s="10">
        <v>4054</v>
      </c>
      <c r="T597" s="3" t="s">
        <v>521</v>
      </c>
      <c r="U597" s="10">
        <v>16900</v>
      </c>
      <c r="V597" s="10">
        <v>25396</v>
      </c>
      <c r="W597" s="10">
        <v>15185</v>
      </c>
      <c r="X597" s="10">
        <v>10109</v>
      </c>
    </row>
    <row r="598" spans="1:24" x14ac:dyDescent="0.25">
      <c r="A598" s="28">
        <f>COUNTIF($B$6:B598,B598)</f>
        <v>2</v>
      </c>
      <c r="B598" s="3" t="s">
        <v>419</v>
      </c>
      <c r="C598" s="9">
        <v>419</v>
      </c>
      <c r="D598" s="9">
        <v>146</v>
      </c>
      <c r="E598" s="9">
        <v>158</v>
      </c>
      <c r="F598" s="9">
        <v>954</v>
      </c>
      <c r="H598" s="3" t="s">
        <v>419</v>
      </c>
      <c r="I598" s="9">
        <v>419</v>
      </c>
      <c r="J598" s="9">
        <v>243</v>
      </c>
      <c r="K598" s="9">
        <v>531</v>
      </c>
      <c r="L598" s="9">
        <v>483</v>
      </c>
      <c r="N598" s="3" t="s">
        <v>419</v>
      </c>
      <c r="O598" s="9">
        <v>419</v>
      </c>
      <c r="P598" s="9">
        <v>449</v>
      </c>
      <c r="Q598" s="9">
        <v>236</v>
      </c>
      <c r="R598" s="9">
        <v>571</v>
      </c>
      <c r="T598" s="3" t="s">
        <v>419</v>
      </c>
      <c r="U598" s="9">
        <v>419</v>
      </c>
      <c r="V598" s="9">
        <v>574</v>
      </c>
      <c r="W598" s="9">
        <v>86</v>
      </c>
      <c r="X598" s="9">
        <v>597</v>
      </c>
    </row>
    <row r="599" spans="1:24" x14ac:dyDescent="0.25">
      <c r="A599" s="28">
        <f>COUNTIF($B$6:B599,B599)</f>
        <v>1</v>
      </c>
      <c r="B599" s="3" t="s">
        <v>522</v>
      </c>
      <c r="C599" s="10">
        <v>4496</v>
      </c>
      <c r="D599" s="10">
        <v>2380</v>
      </c>
      <c r="E599" s="10">
        <v>3493</v>
      </c>
      <c r="F599" s="10">
        <v>7620</v>
      </c>
      <c r="H599" s="3" t="s">
        <v>522</v>
      </c>
      <c r="I599" s="10">
        <v>4496</v>
      </c>
      <c r="J599" s="10">
        <v>7261</v>
      </c>
      <c r="K599" s="10">
        <v>3512</v>
      </c>
      <c r="L599" s="10">
        <v>2712</v>
      </c>
      <c r="N599" s="3" t="s">
        <v>522</v>
      </c>
      <c r="O599" s="10">
        <v>4496</v>
      </c>
      <c r="P599" s="10">
        <v>7299</v>
      </c>
      <c r="Q599" s="10">
        <v>2821</v>
      </c>
      <c r="R599" s="10">
        <v>3367</v>
      </c>
      <c r="T599" s="3" t="s">
        <v>522</v>
      </c>
      <c r="U599" s="10">
        <v>4496</v>
      </c>
      <c r="V599" s="10">
        <v>2447</v>
      </c>
      <c r="W599" s="10">
        <v>7761</v>
      </c>
      <c r="X599" s="10">
        <v>3277</v>
      </c>
    </row>
    <row r="600" spans="1:24" x14ac:dyDescent="0.25">
      <c r="A600" s="28">
        <f>COUNTIF($B$6:B600,B600)</f>
        <v>1</v>
      </c>
      <c r="B600" s="3" t="s">
        <v>54</v>
      </c>
      <c r="C600" s="10">
        <v>712290</v>
      </c>
      <c r="D600" s="10">
        <v>929356</v>
      </c>
      <c r="E600" s="10">
        <v>529307</v>
      </c>
      <c r="F600" s="10">
        <v>678155</v>
      </c>
      <c r="H600" s="3" t="s">
        <v>54</v>
      </c>
      <c r="I600" s="10">
        <v>712290</v>
      </c>
      <c r="J600" s="10">
        <v>670515</v>
      </c>
      <c r="K600" s="10">
        <v>746344</v>
      </c>
      <c r="L600" s="10">
        <v>720022</v>
      </c>
      <c r="N600" s="3" t="s">
        <v>54</v>
      </c>
      <c r="O600" s="10">
        <v>712290</v>
      </c>
      <c r="P600" s="10">
        <v>888910</v>
      </c>
      <c r="Q600" s="10">
        <v>768303</v>
      </c>
      <c r="R600" s="10">
        <v>479310</v>
      </c>
      <c r="T600" s="3" t="s">
        <v>54</v>
      </c>
      <c r="U600" s="10">
        <v>712290</v>
      </c>
      <c r="V600" s="10">
        <v>705471</v>
      </c>
      <c r="W600" s="10">
        <v>805559</v>
      </c>
      <c r="X600" s="10">
        <v>625711</v>
      </c>
    </row>
    <row r="601" spans="1:24" x14ac:dyDescent="0.25">
      <c r="A601" s="28">
        <f>COUNTIF($B$6:B601,B601)</f>
        <v>1</v>
      </c>
      <c r="B601" s="3" t="s">
        <v>55</v>
      </c>
      <c r="C601" s="10">
        <v>301714</v>
      </c>
      <c r="D601" s="10">
        <v>398017</v>
      </c>
      <c r="E601" s="10">
        <v>211182</v>
      </c>
      <c r="F601" s="10">
        <v>295934</v>
      </c>
      <c r="H601" s="3" t="s">
        <v>55</v>
      </c>
      <c r="I601" s="10">
        <v>301714</v>
      </c>
      <c r="J601" s="10">
        <v>418027</v>
      </c>
      <c r="K601" s="10">
        <v>253715</v>
      </c>
      <c r="L601" s="10">
        <v>233297</v>
      </c>
      <c r="N601" s="3" t="s">
        <v>55</v>
      </c>
      <c r="O601" s="10">
        <v>301714</v>
      </c>
      <c r="P601" s="10">
        <v>389332</v>
      </c>
      <c r="Q601" s="10">
        <v>292764</v>
      </c>
      <c r="R601" s="10">
        <v>222928</v>
      </c>
      <c r="T601" s="3" t="s">
        <v>55</v>
      </c>
      <c r="U601" s="10">
        <v>301714</v>
      </c>
      <c r="V601" s="10">
        <v>190540</v>
      </c>
      <c r="W601" s="10">
        <v>338054</v>
      </c>
      <c r="X601" s="10">
        <v>376658</v>
      </c>
    </row>
    <row r="602" spans="1:24" x14ac:dyDescent="0.25">
      <c r="A602" s="28">
        <f>COUNTIF($B$6:B602,B602)</f>
        <v>1</v>
      </c>
      <c r="B602" s="3" t="s">
        <v>56</v>
      </c>
      <c r="C602" s="10">
        <v>85096</v>
      </c>
      <c r="D602" s="10">
        <v>107652</v>
      </c>
      <c r="E602" s="10">
        <v>65808</v>
      </c>
      <c r="F602" s="10">
        <v>81824</v>
      </c>
      <c r="H602" s="3" t="s">
        <v>56</v>
      </c>
      <c r="I602" s="10">
        <v>85096</v>
      </c>
      <c r="J602" s="10">
        <v>88517</v>
      </c>
      <c r="K602" s="10">
        <v>87370</v>
      </c>
      <c r="L602" s="10">
        <v>79392</v>
      </c>
      <c r="N602" s="3" t="s">
        <v>56</v>
      </c>
      <c r="O602" s="10">
        <v>85096</v>
      </c>
      <c r="P602" s="10">
        <v>104328</v>
      </c>
      <c r="Q602" s="10">
        <v>91107</v>
      </c>
      <c r="R602" s="10">
        <v>59816</v>
      </c>
      <c r="T602" s="3" t="s">
        <v>56</v>
      </c>
      <c r="U602" s="10">
        <v>85096</v>
      </c>
      <c r="V602" s="10">
        <v>73916</v>
      </c>
      <c r="W602" s="10">
        <v>94156</v>
      </c>
      <c r="X602" s="10">
        <v>87219</v>
      </c>
    </row>
    <row r="603" spans="1:24" x14ac:dyDescent="0.25">
      <c r="A603" s="28">
        <f>COUNTIF($B$6:B603,B603)</f>
        <v>1</v>
      </c>
      <c r="B603" s="3" t="s">
        <v>57</v>
      </c>
      <c r="C603" s="10">
        <v>125527</v>
      </c>
      <c r="D603" s="10">
        <v>164446</v>
      </c>
      <c r="E603" s="10">
        <v>95786</v>
      </c>
      <c r="F603" s="10">
        <v>116336</v>
      </c>
      <c r="H603" s="3" t="s">
        <v>57</v>
      </c>
      <c r="I603" s="10">
        <v>125527</v>
      </c>
      <c r="J603" s="10">
        <v>130347</v>
      </c>
      <c r="K603" s="10">
        <v>127422</v>
      </c>
      <c r="L603" s="10">
        <v>118803</v>
      </c>
      <c r="N603" s="3" t="s">
        <v>57</v>
      </c>
      <c r="O603" s="10">
        <v>125527</v>
      </c>
      <c r="P603" s="10">
        <v>165932</v>
      </c>
      <c r="Q603" s="10">
        <v>128412</v>
      </c>
      <c r="R603" s="10">
        <v>82174</v>
      </c>
      <c r="T603" s="3" t="s">
        <v>57</v>
      </c>
      <c r="U603" s="10">
        <v>125527</v>
      </c>
      <c r="V603" s="10">
        <v>110191</v>
      </c>
      <c r="W603" s="10">
        <v>140688</v>
      </c>
      <c r="X603" s="10">
        <v>125703</v>
      </c>
    </row>
    <row r="604" spans="1:24" x14ac:dyDescent="0.25">
      <c r="A604" s="28">
        <f>COUNTIF($B$6:B604,B604)</f>
        <v>1</v>
      </c>
      <c r="B604" s="3" t="s">
        <v>523</v>
      </c>
      <c r="C604" s="9">
        <v>0</v>
      </c>
      <c r="D604" s="9">
        <v>0</v>
      </c>
      <c r="E604" s="9">
        <v>0</v>
      </c>
      <c r="F604" s="9">
        <v>1</v>
      </c>
      <c r="H604" s="3" t="s">
        <v>523</v>
      </c>
      <c r="I604" s="9">
        <v>0</v>
      </c>
      <c r="J604" s="9">
        <v>0</v>
      </c>
      <c r="K604" s="9">
        <v>0</v>
      </c>
      <c r="L604" s="9">
        <v>1</v>
      </c>
      <c r="N604" s="3" t="s">
        <v>523</v>
      </c>
      <c r="O604" s="9">
        <v>0</v>
      </c>
      <c r="P604" s="9">
        <v>1</v>
      </c>
      <c r="Q604" s="9">
        <v>0</v>
      </c>
      <c r="R604" s="9">
        <v>0</v>
      </c>
      <c r="T604" s="3" t="s">
        <v>523</v>
      </c>
      <c r="U604" s="9">
        <v>0</v>
      </c>
      <c r="V604" s="9">
        <v>1</v>
      </c>
      <c r="W604" s="9">
        <v>0</v>
      </c>
      <c r="X604" s="9">
        <v>0</v>
      </c>
    </row>
    <row r="605" spans="1:24" x14ac:dyDescent="0.25">
      <c r="A605" s="28">
        <f>COUNTIF($B$6:B605,B605)</f>
        <v>1</v>
      </c>
      <c r="B605" s="5" t="s">
        <v>524</v>
      </c>
      <c r="C605" s="13">
        <v>35927299</v>
      </c>
      <c r="D605" s="13">
        <v>45815123</v>
      </c>
      <c r="E605" s="13">
        <v>27837163</v>
      </c>
      <c r="F605" s="13">
        <v>34126931</v>
      </c>
      <c r="H605" s="5" t="s">
        <v>524</v>
      </c>
      <c r="I605" s="13">
        <v>35927299</v>
      </c>
      <c r="J605" s="13">
        <v>36237706</v>
      </c>
      <c r="K605" s="13">
        <v>38050960</v>
      </c>
      <c r="L605" s="13">
        <v>33489603</v>
      </c>
      <c r="N605" s="5" t="s">
        <v>524</v>
      </c>
      <c r="O605" s="13">
        <v>35927299</v>
      </c>
      <c r="P605" s="13">
        <v>44434525</v>
      </c>
      <c r="Q605" s="13">
        <v>36297715</v>
      </c>
      <c r="R605" s="13">
        <v>27036425</v>
      </c>
      <c r="T605" s="5" t="s">
        <v>524</v>
      </c>
      <c r="U605" s="13">
        <v>35927299</v>
      </c>
      <c r="V605" s="13">
        <v>30289143</v>
      </c>
      <c r="W605" s="13">
        <v>40182934</v>
      </c>
      <c r="X605" s="13">
        <v>37311879</v>
      </c>
    </row>
    <row r="606" spans="1:24" x14ac:dyDescent="0.25">
      <c r="A606" s="28">
        <f>COUNTIF($B$6:B606,B606)</f>
        <v>0</v>
      </c>
      <c r="B606" s="3"/>
      <c r="C606" s="9"/>
      <c r="D606" s="9"/>
      <c r="E606" s="9"/>
      <c r="F606" s="9"/>
      <c r="H606" s="3"/>
      <c r="I606" s="9"/>
      <c r="J606" s="9"/>
      <c r="K606" s="9"/>
      <c r="L606" s="9"/>
      <c r="N606" s="3"/>
      <c r="O606" s="9"/>
      <c r="P606" s="9"/>
      <c r="Q606" s="9"/>
      <c r="R606" s="9"/>
      <c r="T606" s="3"/>
      <c r="U606" s="9"/>
      <c r="V606" s="9"/>
      <c r="W606" s="9"/>
      <c r="X606" s="9"/>
    </row>
    <row r="607" spans="1:24" x14ac:dyDescent="0.25">
      <c r="A607" s="28">
        <f>COUNTIF($B$6:B607,B607)</f>
        <v>1</v>
      </c>
      <c r="B607" s="3" t="s">
        <v>525</v>
      </c>
      <c r="C607" s="10">
        <v>163211</v>
      </c>
      <c r="D607" s="10">
        <v>192988</v>
      </c>
      <c r="E607" s="10">
        <v>153582</v>
      </c>
      <c r="F607" s="10">
        <v>143032</v>
      </c>
      <c r="H607" s="3" t="s">
        <v>525</v>
      </c>
      <c r="I607" s="10">
        <v>163211</v>
      </c>
      <c r="J607" s="10">
        <v>144980</v>
      </c>
      <c r="K607" s="10">
        <v>177939</v>
      </c>
      <c r="L607" s="10">
        <v>166719</v>
      </c>
      <c r="N607" s="3" t="s">
        <v>525</v>
      </c>
      <c r="O607" s="10">
        <v>163211</v>
      </c>
      <c r="P607" s="10">
        <v>180453</v>
      </c>
      <c r="Q607" s="10">
        <v>158794</v>
      </c>
      <c r="R607" s="10">
        <v>150365</v>
      </c>
      <c r="T607" s="3" t="s">
        <v>525</v>
      </c>
      <c r="U607" s="10">
        <v>163211</v>
      </c>
      <c r="V607" s="10">
        <v>158193</v>
      </c>
      <c r="W607" s="10">
        <v>177637</v>
      </c>
      <c r="X607" s="10">
        <v>153788</v>
      </c>
    </row>
    <row r="608" spans="1:24" x14ac:dyDescent="0.25">
      <c r="A608" s="28">
        <f>COUNTIF($B$6:B608,B608)</f>
        <v>2</v>
      </c>
      <c r="B608" s="3" t="s">
        <v>142</v>
      </c>
      <c r="C608" s="10">
        <v>588062</v>
      </c>
      <c r="D608" s="10">
        <v>802476</v>
      </c>
      <c r="E608" s="10">
        <v>458031</v>
      </c>
      <c r="F608" s="10">
        <v>503554</v>
      </c>
      <c r="H608" s="3" t="s">
        <v>142</v>
      </c>
      <c r="I608" s="10">
        <v>588062</v>
      </c>
      <c r="J608" s="10">
        <v>444448</v>
      </c>
      <c r="K608" s="10">
        <v>652726</v>
      </c>
      <c r="L608" s="10">
        <v>667131</v>
      </c>
      <c r="N608" s="3" t="s">
        <v>142</v>
      </c>
      <c r="O608" s="10">
        <v>588062</v>
      </c>
      <c r="P608" s="10">
        <v>711169</v>
      </c>
      <c r="Q608" s="10">
        <v>605100</v>
      </c>
      <c r="R608" s="10">
        <v>447709</v>
      </c>
      <c r="T608" s="3" t="s">
        <v>142</v>
      </c>
      <c r="U608" s="10">
        <v>588062</v>
      </c>
      <c r="V608" s="10">
        <v>758142</v>
      </c>
      <c r="W608" s="10">
        <v>489250</v>
      </c>
      <c r="X608" s="10">
        <v>516689</v>
      </c>
    </row>
    <row r="609" spans="1:24" x14ac:dyDescent="0.25">
      <c r="A609" s="28">
        <f>COUNTIF($B$6:B609,B609)</f>
        <v>1</v>
      </c>
      <c r="B609" s="3" t="s">
        <v>526</v>
      </c>
      <c r="C609" s="10">
        <v>3047</v>
      </c>
      <c r="D609" s="10">
        <v>4497</v>
      </c>
      <c r="E609" s="9">
        <v>616</v>
      </c>
      <c r="F609" s="10">
        <v>4031</v>
      </c>
      <c r="H609" s="3" t="s">
        <v>526</v>
      </c>
      <c r="I609" s="10">
        <v>3047</v>
      </c>
      <c r="J609" s="10">
        <v>2698</v>
      </c>
      <c r="K609" s="10">
        <v>1451</v>
      </c>
      <c r="L609" s="10">
        <v>4996</v>
      </c>
      <c r="N609" s="3" t="s">
        <v>526</v>
      </c>
      <c r="O609" s="10">
        <v>3047</v>
      </c>
      <c r="P609" s="10">
        <v>2901</v>
      </c>
      <c r="Q609" s="9">
        <v>813</v>
      </c>
      <c r="R609" s="10">
        <v>5432</v>
      </c>
      <c r="T609" s="3" t="s">
        <v>526</v>
      </c>
      <c r="U609" s="10">
        <v>3047</v>
      </c>
      <c r="V609" s="10">
        <v>2134</v>
      </c>
      <c r="W609" s="10">
        <v>5029</v>
      </c>
      <c r="X609" s="10">
        <v>1977</v>
      </c>
    </row>
    <row r="610" spans="1:24" x14ac:dyDescent="0.25">
      <c r="A610" s="28">
        <f>COUNTIF($B$6:B610,B610)</f>
        <v>1</v>
      </c>
      <c r="B610" s="3" t="s">
        <v>527</v>
      </c>
      <c r="C610" s="10">
        <v>1065</v>
      </c>
      <c r="D610" s="9">
        <v>837</v>
      </c>
      <c r="E610" s="9">
        <v>0</v>
      </c>
      <c r="F610" s="10">
        <v>2360</v>
      </c>
      <c r="H610" s="3" t="s">
        <v>527</v>
      </c>
      <c r="I610" s="10">
        <v>1065</v>
      </c>
      <c r="J610" s="10">
        <v>2529</v>
      </c>
      <c r="K610" s="9">
        <v>640</v>
      </c>
      <c r="L610" s="9">
        <v>25</v>
      </c>
      <c r="N610" s="3" t="s">
        <v>527</v>
      </c>
      <c r="O610" s="10">
        <v>1065</v>
      </c>
      <c r="P610" s="9">
        <v>194</v>
      </c>
      <c r="Q610" s="9">
        <v>369</v>
      </c>
      <c r="R610" s="10">
        <v>2635</v>
      </c>
      <c r="T610" s="3" t="s">
        <v>527</v>
      </c>
      <c r="U610" s="10">
        <v>1065</v>
      </c>
      <c r="V610" s="9">
        <v>194</v>
      </c>
      <c r="W610" s="9">
        <v>640</v>
      </c>
      <c r="X610" s="10">
        <v>2364</v>
      </c>
    </row>
    <row r="611" spans="1:24" x14ac:dyDescent="0.25">
      <c r="A611" s="28">
        <f>COUNTIF($B$6:B611,B611)</f>
        <v>1</v>
      </c>
      <c r="B611" s="3" t="s">
        <v>528</v>
      </c>
      <c r="C611" s="10">
        <v>256015</v>
      </c>
      <c r="D611" s="10">
        <v>471599</v>
      </c>
      <c r="E611" s="10">
        <v>56980</v>
      </c>
      <c r="F611" s="10">
        <v>239441</v>
      </c>
      <c r="H611" s="3" t="s">
        <v>528</v>
      </c>
      <c r="I611" s="10">
        <v>256015</v>
      </c>
      <c r="J611" s="10">
        <v>319512</v>
      </c>
      <c r="K611" s="10">
        <v>190559</v>
      </c>
      <c r="L611" s="10">
        <v>257976</v>
      </c>
      <c r="N611" s="3" t="s">
        <v>528</v>
      </c>
      <c r="O611" s="10">
        <v>256015</v>
      </c>
      <c r="P611" s="10">
        <v>201550</v>
      </c>
      <c r="Q611" s="10">
        <v>428526</v>
      </c>
      <c r="R611" s="10">
        <v>137792</v>
      </c>
      <c r="T611" s="3" t="s">
        <v>528</v>
      </c>
      <c r="U611" s="10">
        <v>256015</v>
      </c>
      <c r="V611" s="10">
        <v>153601</v>
      </c>
      <c r="W611" s="10">
        <v>407520</v>
      </c>
      <c r="X611" s="10">
        <v>206850</v>
      </c>
    </row>
    <row r="612" spans="1:24" x14ac:dyDescent="0.25">
      <c r="A612" s="28">
        <f>COUNTIF($B$6:B612,B612)</f>
        <v>1</v>
      </c>
      <c r="B612" s="3" t="s">
        <v>529</v>
      </c>
      <c r="C612" s="10">
        <v>66727</v>
      </c>
      <c r="D612" s="10">
        <v>75424</v>
      </c>
      <c r="E612" s="10">
        <v>62761</v>
      </c>
      <c r="F612" s="10">
        <v>61990</v>
      </c>
      <c r="H612" s="3" t="s">
        <v>529</v>
      </c>
      <c r="I612" s="10">
        <v>66727</v>
      </c>
      <c r="J612" s="10">
        <v>46880</v>
      </c>
      <c r="K612" s="10">
        <v>68015</v>
      </c>
      <c r="L612" s="10">
        <v>85314</v>
      </c>
      <c r="N612" s="3" t="s">
        <v>529</v>
      </c>
      <c r="O612" s="10">
        <v>66727</v>
      </c>
      <c r="P612" s="10">
        <v>72380</v>
      </c>
      <c r="Q612" s="10">
        <v>73508</v>
      </c>
      <c r="R612" s="10">
        <v>54275</v>
      </c>
      <c r="T612" s="3" t="s">
        <v>529</v>
      </c>
      <c r="U612" s="10">
        <v>66727</v>
      </c>
      <c r="V612" s="10">
        <v>88576</v>
      </c>
      <c r="W612" s="10">
        <v>73762</v>
      </c>
      <c r="X612" s="10">
        <v>37801</v>
      </c>
    </row>
    <row r="613" spans="1:24" x14ac:dyDescent="0.25">
      <c r="A613" s="28">
        <f>COUNTIF($B$6:B613,B613)</f>
        <v>1</v>
      </c>
      <c r="B613" s="3" t="s">
        <v>530</v>
      </c>
      <c r="C613" s="10">
        <v>1157005</v>
      </c>
      <c r="D613" s="10">
        <v>1634115</v>
      </c>
      <c r="E613" s="10">
        <v>697300</v>
      </c>
      <c r="F613" s="10">
        <v>1139574</v>
      </c>
      <c r="H613" s="3" t="s">
        <v>530</v>
      </c>
      <c r="I613" s="10">
        <v>1157005</v>
      </c>
      <c r="J613" s="10">
        <v>1247937</v>
      </c>
      <c r="K613" s="10">
        <v>996780</v>
      </c>
      <c r="L613" s="10">
        <v>1226402</v>
      </c>
      <c r="N613" s="3" t="s">
        <v>530</v>
      </c>
      <c r="O613" s="10">
        <v>1157005</v>
      </c>
      <c r="P613" s="10">
        <v>1504758</v>
      </c>
      <c r="Q613" s="10">
        <v>1157838</v>
      </c>
      <c r="R613" s="10">
        <v>807900</v>
      </c>
      <c r="T613" s="3" t="s">
        <v>530</v>
      </c>
      <c r="U613" s="10">
        <v>1157005</v>
      </c>
      <c r="V613" s="10">
        <v>1029345</v>
      </c>
      <c r="W613" s="10">
        <v>1023992</v>
      </c>
      <c r="X613" s="10">
        <v>1418067</v>
      </c>
    </row>
    <row r="614" spans="1:24" x14ac:dyDescent="0.25">
      <c r="A614" s="28">
        <f>COUNTIF($B$6:B614,B614)</f>
        <v>1</v>
      </c>
      <c r="B614" s="3" t="s">
        <v>531</v>
      </c>
      <c r="C614" s="10">
        <v>125303</v>
      </c>
      <c r="D614" s="10">
        <v>207425</v>
      </c>
      <c r="E614" s="10">
        <v>80621</v>
      </c>
      <c r="F614" s="10">
        <v>87809</v>
      </c>
      <c r="H614" s="3" t="s">
        <v>531</v>
      </c>
      <c r="I614" s="10">
        <v>125303</v>
      </c>
      <c r="J614" s="10">
        <v>116605</v>
      </c>
      <c r="K614" s="10">
        <v>115205</v>
      </c>
      <c r="L614" s="10">
        <v>144128</v>
      </c>
      <c r="N614" s="3" t="s">
        <v>531</v>
      </c>
      <c r="O614" s="10">
        <v>125303</v>
      </c>
      <c r="P614" s="10">
        <v>151791</v>
      </c>
      <c r="Q614" s="10">
        <v>63864</v>
      </c>
      <c r="R614" s="10">
        <v>160307</v>
      </c>
      <c r="T614" s="3" t="s">
        <v>531</v>
      </c>
      <c r="U614" s="10">
        <v>125303</v>
      </c>
      <c r="V614" s="10">
        <v>117664</v>
      </c>
      <c r="W614" s="10">
        <v>84441</v>
      </c>
      <c r="X614" s="10">
        <v>173877</v>
      </c>
    </row>
    <row r="615" spans="1:24" x14ac:dyDescent="0.25">
      <c r="A615" s="28">
        <f>COUNTIF($B$6:B615,B615)</f>
        <v>1</v>
      </c>
      <c r="B615" s="3" t="s">
        <v>58</v>
      </c>
      <c r="C615" s="10">
        <v>17223</v>
      </c>
      <c r="D615" s="10">
        <v>11652</v>
      </c>
      <c r="E615" s="10">
        <v>8513</v>
      </c>
      <c r="F615" s="10">
        <v>31525</v>
      </c>
      <c r="H615" s="3" t="s">
        <v>58</v>
      </c>
      <c r="I615" s="10">
        <v>17223</v>
      </c>
      <c r="J615" s="11">
        <v>-1628</v>
      </c>
      <c r="K615" s="10">
        <v>21780</v>
      </c>
      <c r="L615" s="10">
        <v>31538</v>
      </c>
      <c r="N615" s="3" t="s">
        <v>58</v>
      </c>
      <c r="O615" s="10">
        <v>17223</v>
      </c>
      <c r="P615" s="10">
        <v>2160</v>
      </c>
      <c r="Q615" s="10">
        <v>28500</v>
      </c>
      <c r="R615" s="10">
        <v>21014</v>
      </c>
      <c r="T615" s="3" t="s">
        <v>58</v>
      </c>
      <c r="U615" s="10">
        <v>17223</v>
      </c>
      <c r="V615" s="10">
        <v>22318</v>
      </c>
      <c r="W615" s="10">
        <v>16375</v>
      </c>
      <c r="X615" s="10">
        <v>12969</v>
      </c>
    </row>
    <row r="616" spans="1:24" x14ac:dyDescent="0.25">
      <c r="A616" s="28">
        <f>COUNTIF($B$6:B616,B616)</f>
        <v>1</v>
      </c>
      <c r="B616" s="3" t="s">
        <v>532</v>
      </c>
      <c r="C616" s="10">
        <v>7849</v>
      </c>
      <c r="D616" s="10">
        <v>11519</v>
      </c>
      <c r="E616" s="10">
        <v>5566</v>
      </c>
      <c r="F616" s="10">
        <v>6459</v>
      </c>
      <c r="H616" s="3" t="s">
        <v>532</v>
      </c>
      <c r="I616" s="10">
        <v>7849</v>
      </c>
      <c r="J616" s="10">
        <v>5462</v>
      </c>
      <c r="K616" s="10">
        <v>6530</v>
      </c>
      <c r="L616" s="10">
        <v>11559</v>
      </c>
      <c r="N616" s="3" t="s">
        <v>532</v>
      </c>
      <c r="O616" s="10">
        <v>7849</v>
      </c>
      <c r="P616" s="10">
        <v>6175</v>
      </c>
      <c r="Q616" s="10">
        <v>13732</v>
      </c>
      <c r="R616" s="10">
        <v>3633</v>
      </c>
      <c r="T616" s="3" t="s">
        <v>532</v>
      </c>
      <c r="U616" s="10">
        <v>7849</v>
      </c>
      <c r="V616" s="10">
        <v>10643</v>
      </c>
      <c r="W616" s="10">
        <v>6514</v>
      </c>
      <c r="X616" s="10">
        <v>6387</v>
      </c>
    </row>
    <row r="617" spans="1:24" x14ac:dyDescent="0.25">
      <c r="A617" s="28">
        <f>COUNTIF($B$6:B617,B617)</f>
        <v>2</v>
      </c>
      <c r="B617" s="5" t="s">
        <v>26</v>
      </c>
      <c r="C617" s="13">
        <v>1287424</v>
      </c>
      <c r="D617" s="13">
        <v>1978382</v>
      </c>
      <c r="E617" s="13">
        <v>772756</v>
      </c>
      <c r="F617" s="13">
        <v>1110873</v>
      </c>
      <c r="H617" s="5" t="s">
        <v>26</v>
      </c>
      <c r="I617" s="13">
        <v>1287424</v>
      </c>
      <c r="J617" s="13">
        <v>903812</v>
      </c>
      <c r="K617" s="13">
        <v>1495468</v>
      </c>
      <c r="L617" s="13">
        <v>1463254</v>
      </c>
      <c r="N617" s="5" t="s">
        <v>26</v>
      </c>
      <c r="O617" s="13">
        <v>1287424</v>
      </c>
      <c r="P617" s="13">
        <v>1679650</v>
      </c>
      <c r="Q617" s="13">
        <v>1209073</v>
      </c>
      <c r="R617" s="13">
        <v>973082</v>
      </c>
      <c r="T617" s="5" t="s">
        <v>26</v>
      </c>
      <c r="U617" s="13">
        <v>1287424</v>
      </c>
      <c r="V617" s="13">
        <v>1956901</v>
      </c>
      <c r="W617" s="13">
        <v>1318071</v>
      </c>
      <c r="X617" s="13">
        <v>586258</v>
      </c>
    </row>
    <row r="618" spans="1:24" x14ac:dyDescent="0.25">
      <c r="A618" s="28">
        <f>COUNTIF($B$6:B618,B618)</f>
        <v>1</v>
      </c>
      <c r="B618" s="3" t="s">
        <v>533</v>
      </c>
      <c r="C618" s="10">
        <v>587497</v>
      </c>
      <c r="D618" s="10">
        <v>918281</v>
      </c>
      <c r="E618" s="10">
        <v>293042</v>
      </c>
      <c r="F618" s="10">
        <v>551115</v>
      </c>
      <c r="H618" s="3" t="s">
        <v>533</v>
      </c>
      <c r="I618" s="10">
        <v>587497</v>
      </c>
      <c r="J618" s="10">
        <v>286702</v>
      </c>
      <c r="K618" s="10">
        <v>778141</v>
      </c>
      <c r="L618" s="10">
        <v>697813</v>
      </c>
      <c r="N618" s="3" t="s">
        <v>533</v>
      </c>
      <c r="O618" s="10">
        <v>587497</v>
      </c>
      <c r="P618" s="10">
        <v>787249</v>
      </c>
      <c r="Q618" s="10">
        <v>570247</v>
      </c>
      <c r="R618" s="10">
        <v>404724</v>
      </c>
      <c r="T618" s="3" t="s">
        <v>533</v>
      </c>
      <c r="U618" s="10">
        <v>587497</v>
      </c>
      <c r="V618" s="10">
        <v>1047494</v>
      </c>
      <c r="W618" s="10">
        <v>588831</v>
      </c>
      <c r="X618" s="10">
        <v>125480</v>
      </c>
    </row>
    <row r="619" spans="1:24" x14ac:dyDescent="0.25">
      <c r="A619" s="28">
        <f>COUNTIF($B$6:B619,B619)</f>
        <v>1</v>
      </c>
      <c r="B619" s="3" t="s">
        <v>534</v>
      </c>
      <c r="C619" s="10">
        <v>161808</v>
      </c>
      <c r="D619" s="10">
        <v>343794</v>
      </c>
      <c r="E619" s="10">
        <v>91760</v>
      </c>
      <c r="F619" s="10">
        <v>49702</v>
      </c>
      <c r="H619" s="3" t="s">
        <v>534</v>
      </c>
      <c r="I619" s="10">
        <v>161808</v>
      </c>
      <c r="J619" s="10">
        <v>156805</v>
      </c>
      <c r="K619" s="10">
        <v>154052</v>
      </c>
      <c r="L619" s="10">
        <v>174585</v>
      </c>
      <c r="N619" s="3" t="s">
        <v>534</v>
      </c>
      <c r="O619" s="10">
        <v>161808</v>
      </c>
      <c r="P619" s="10">
        <v>268253</v>
      </c>
      <c r="Q619" s="10">
        <v>139371</v>
      </c>
      <c r="R619" s="10">
        <v>77673</v>
      </c>
      <c r="T619" s="3" t="s">
        <v>534</v>
      </c>
      <c r="U619" s="10">
        <v>161808</v>
      </c>
      <c r="V619" s="10">
        <v>330641</v>
      </c>
      <c r="W619" s="10">
        <v>137327</v>
      </c>
      <c r="X619" s="10">
        <v>17240</v>
      </c>
    </row>
    <row r="620" spans="1:24" x14ac:dyDescent="0.25">
      <c r="A620" s="28">
        <f>COUNTIF($B$6:B620,B620)</f>
        <v>1</v>
      </c>
      <c r="B620" s="3" t="s">
        <v>535</v>
      </c>
      <c r="C620" s="10">
        <v>102102</v>
      </c>
      <c r="D620" s="10">
        <v>179784</v>
      </c>
      <c r="E620" s="10">
        <v>23645</v>
      </c>
      <c r="F620" s="10">
        <v>102877</v>
      </c>
      <c r="H620" s="3" t="s">
        <v>535</v>
      </c>
      <c r="I620" s="10">
        <v>102102</v>
      </c>
      <c r="J620" s="10">
        <v>28174</v>
      </c>
      <c r="K620" s="10">
        <v>99944</v>
      </c>
      <c r="L620" s="10">
        <v>178301</v>
      </c>
      <c r="N620" s="3" t="s">
        <v>535</v>
      </c>
      <c r="O620" s="10">
        <v>102102</v>
      </c>
      <c r="P620" s="10">
        <v>229166</v>
      </c>
      <c r="Q620" s="10">
        <v>22057</v>
      </c>
      <c r="R620" s="10">
        <v>55013</v>
      </c>
      <c r="T620" s="3" t="s">
        <v>535</v>
      </c>
      <c r="U620" s="10">
        <v>102102</v>
      </c>
      <c r="V620" s="10">
        <v>174807</v>
      </c>
      <c r="W620" s="10">
        <v>106890</v>
      </c>
      <c r="X620" s="10">
        <v>24493</v>
      </c>
    </row>
    <row r="621" spans="1:24" x14ac:dyDescent="0.25">
      <c r="A621" s="28">
        <f>COUNTIF($B$6:B621,B621)</f>
        <v>1</v>
      </c>
      <c r="B621" s="3" t="s">
        <v>536</v>
      </c>
      <c r="C621" s="10">
        <v>415795</v>
      </c>
      <c r="D621" s="10">
        <v>501754</v>
      </c>
      <c r="E621" s="10">
        <v>348665</v>
      </c>
      <c r="F621" s="10">
        <v>396936</v>
      </c>
      <c r="H621" s="3" t="s">
        <v>536</v>
      </c>
      <c r="I621" s="10">
        <v>415795</v>
      </c>
      <c r="J621" s="10">
        <v>415778</v>
      </c>
      <c r="K621" s="10">
        <v>429062</v>
      </c>
      <c r="L621" s="10">
        <v>402524</v>
      </c>
      <c r="N621" s="3" t="s">
        <v>536</v>
      </c>
      <c r="O621" s="10">
        <v>415795</v>
      </c>
      <c r="P621" s="10">
        <v>366097</v>
      </c>
      <c r="Q621" s="10">
        <v>454667</v>
      </c>
      <c r="R621" s="10">
        <v>426636</v>
      </c>
      <c r="T621" s="3" t="s">
        <v>536</v>
      </c>
      <c r="U621" s="10">
        <v>415795</v>
      </c>
      <c r="V621" s="10">
        <v>387216</v>
      </c>
      <c r="W621" s="10">
        <v>468298</v>
      </c>
      <c r="X621" s="10">
        <v>391835</v>
      </c>
    </row>
    <row r="622" spans="1:24" x14ac:dyDescent="0.25">
      <c r="A622" s="28">
        <f>COUNTIF($B$6:B622,B622)</f>
        <v>1</v>
      </c>
      <c r="B622" s="3" t="s">
        <v>537</v>
      </c>
      <c r="C622" s="9">
        <v>0</v>
      </c>
      <c r="D622" s="9">
        <v>0</v>
      </c>
      <c r="E622" s="9">
        <v>0</v>
      </c>
      <c r="F622" s="9">
        <v>0</v>
      </c>
      <c r="H622" s="3" t="s">
        <v>537</v>
      </c>
      <c r="I622" s="9">
        <v>0</v>
      </c>
      <c r="J622" s="9">
        <v>0</v>
      </c>
      <c r="K622" s="9">
        <v>0</v>
      </c>
      <c r="L622" s="9">
        <v>0</v>
      </c>
      <c r="N622" s="3" t="s">
        <v>537</v>
      </c>
      <c r="O622" s="9">
        <v>0</v>
      </c>
      <c r="P622" s="9">
        <v>0</v>
      </c>
      <c r="Q622" s="9">
        <v>0</v>
      </c>
      <c r="R622" s="9">
        <v>0</v>
      </c>
      <c r="T622" s="3" t="s">
        <v>537</v>
      </c>
      <c r="U622" s="9">
        <v>0</v>
      </c>
      <c r="V622" s="9">
        <v>0</v>
      </c>
      <c r="W622" s="9">
        <v>0</v>
      </c>
      <c r="X622" s="9">
        <v>0</v>
      </c>
    </row>
    <row r="623" spans="1:24" x14ac:dyDescent="0.25">
      <c r="A623" s="28">
        <f>COUNTIF($B$6:B623,B623)</f>
        <v>1</v>
      </c>
      <c r="B623" s="3" t="s">
        <v>538</v>
      </c>
      <c r="C623" s="10">
        <v>508556</v>
      </c>
      <c r="D623" s="10">
        <v>735499</v>
      </c>
      <c r="E623" s="10">
        <v>414271</v>
      </c>
      <c r="F623" s="10">
        <v>375701</v>
      </c>
      <c r="H623" s="3" t="s">
        <v>538</v>
      </c>
      <c r="I623" s="10">
        <v>508556</v>
      </c>
      <c r="J623" s="10">
        <v>488819</v>
      </c>
      <c r="K623" s="10">
        <v>491710</v>
      </c>
      <c r="L623" s="10">
        <v>545194</v>
      </c>
      <c r="N623" s="3" t="s">
        <v>538</v>
      </c>
      <c r="O623" s="10">
        <v>508556</v>
      </c>
      <c r="P623" s="10">
        <v>627383</v>
      </c>
      <c r="Q623" s="10">
        <v>513936</v>
      </c>
      <c r="R623" s="10">
        <v>384164</v>
      </c>
      <c r="T623" s="3" t="s">
        <v>538</v>
      </c>
      <c r="U623" s="10">
        <v>508556</v>
      </c>
      <c r="V623" s="10">
        <v>785470</v>
      </c>
      <c r="W623" s="10">
        <v>492196</v>
      </c>
      <c r="X623" s="10">
        <v>247614</v>
      </c>
    </row>
    <row r="624" spans="1:24" x14ac:dyDescent="0.25">
      <c r="A624" s="28">
        <f>COUNTIF($B$6:B624,B624)</f>
        <v>1</v>
      </c>
      <c r="B624" s="5" t="s">
        <v>539</v>
      </c>
      <c r="C624" s="13">
        <v>3103361</v>
      </c>
      <c r="D624" s="13">
        <v>4578592</v>
      </c>
      <c r="E624" s="13">
        <v>1979027</v>
      </c>
      <c r="F624" s="13">
        <v>2751940</v>
      </c>
      <c r="H624" s="5" t="s">
        <v>539</v>
      </c>
      <c r="I624" s="13">
        <v>3103361</v>
      </c>
      <c r="J624" s="13">
        <v>2761007</v>
      </c>
      <c r="K624" s="13">
        <v>3127473</v>
      </c>
      <c r="L624" s="13">
        <v>3422076</v>
      </c>
      <c r="N624" s="5" t="s">
        <v>539</v>
      </c>
      <c r="O624" s="13">
        <v>3103361</v>
      </c>
      <c r="P624" s="13">
        <v>3971916</v>
      </c>
      <c r="Q624" s="13">
        <v>2986944</v>
      </c>
      <c r="R624" s="13">
        <v>2350102</v>
      </c>
      <c r="T624" s="5" t="s">
        <v>539</v>
      </c>
      <c r="U624" s="13">
        <v>3103361</v>
      </c>
      <c r="V624" s="13">
        <v>3922341</v>
      </c>
      <c r="W624" s="13">
        <v>2941589</v>
      </c>
      <c r="X624" s="13">
        <v>2445173</v>
      </c>
    </row>
    <row r="625" spans="1:24" x14ac:dyDescent="0.25">
      <c r="A625" s="28">
        <f>COUNTIF($B$6:B625,B625)</f>
        <v>1</v>
      </c>
      <c r="B625" s="5" t="s">
        <v>540</v>
      </c>
      <c r="C625" s="13">
        <v>40108787</v>
      </c>
      <c r="D625" s="13">
        <v>51941537</v>
      </c>
      <c r="E625" s="13">
        <v>30548159</v>
      </c>
      <c r="F625" s="13">
        <v>37833279</v>
      </c>
      <c r="H625" s="5" t="s">
        <v>540</v>
      </c>
      <c r="I625" s="13">
        <v>40108787</v>
      </c>
      <c r="J625" s="13">
        <v>39959760</v>
      </c>
      <c r="K625" s="13">
        <v>42269762</v>
      </c>
      <c r="L625" s="13">
        <v>38093841</v>
      </c>
      <c r="N625" s="5" t="s">
        <v>540</v>
      </c>
      <c r="O625" s="13">
        <v>40108787</v>
      </c>
      <c r="P625" s="13">
        <v>49575088</v>
      </c>
      <c r="Q625" s="13">
        <v>40551770</v>
      </c>
      <c r="R625" s="13">
        <v>30184735</v>
      </c>
      <c r="T625" s="5" t="s">
        <v>540</v>
      </c>
      <c r="U625" s="13">
        <v>40108787</v>
      </c>
      <c r="V625" s="13">
        <v>35372324</v>
      </c>
      <c r="W625" s="13">
        <v>44278361</v>
      </c>
      <c r="X625" s="13">
        <v>40676521</v>
      </c>
    </row>
    <row r="626" spans="1:24" x14ac:dyDescent="0.25">
      <c r="A626" s="28">
        <f>COUNTIF($B$6:B626,B626)</f>
        <v>0</v>
      </c>
      <c r="B626" s="3"/>
      <c r="C626" s="9"/>
      <c r="D626" s="9"/>
      <c r="E626" s="9"/>
      <c r="F626" s="9"/>
      <c r="H626" s="3"/>
      <c r="I626" s="9"/>
      <c r="J626" s="9"/>
      <c r="K626" s="9"/>
      <c r="L626" s="9"/>
      <c r="N626" s="3"/>
      <c r="O626" s="9"/>
      <c r="P626" s="9"/>
      <c r="Q626" s="9"/>
      <c r="R626" s="9"/>
      <c r="T626" s="3"/>
      <c r="U626" s="9"/>
      <c r="V626" s="9"/>
      <c r="W626" s="9"/>
      <c r="X626" s="9"/>
    </row>
    <row r="627" spans="1:24" x14ac:dyDescent="0.25">
      <c r="A627" s="28">
        <f>COUNTIF($B$6:B627,B627)</f>
        <v>1</v>
      </c>
      <c r="B627" s="5" t="s">
        <v>541</v>
      </c>
      <c r="C627" s="9"/>
      <c r="D627" s="9"/>
      <c r="E627" s="9"/>
      <c r="F627" s="9"/>
      <c r="H627" s="5" t="s">
        <v>541</v>
      </c>
      <c r="I627" s="9"/>
      <c r="J627" s="9"/>
      <c r="K627" s="9"/>
      <c r="L627" s="9"/>
      <c r="N627" s="5" t="s">
        <v>541</v>
      </c>
      <c r="O627" s="9"/>
      <c r="P627" s="9"/>
      <c r="Q627" s="9"/>
      <c r="R627" s="9"/>
      <c r="T627" s="5" t="s">
        <v>541</v>
      </c>
      <c r="U627" s="9"/>
      <c r="V627" s="9"/>
      <c r="W627" s="9"/>
      <c r="X627" s="9"/>
    </row>
    <row r="628" spans="1:24" x14ac:dyDescent="0.25">
      <c r="A628" s="28">
        <f>COUNTIF($B$6:B628,B628)</f>
        <v>1</v>
      </c>
      <c r="B628" s="3" t="s">
        <v>542</v>
      </c>
      <c r="C628" s="11">
        <v>-1017862</v>
      </c>
      <c r="D628" s="11">
        <v>-1319967</v>
      </c>
      <c r="E628" s="11">
        <v>-895576</v>
      </c>
      <c r="F628" s="11">
        <v>-837774</v>
      </c>
      <c r="H628" s="3" t="s">
        <v>542</v>
      </c>
      <c r="I628" s="11">
        <v>-1017862</v>
      </c>
      <c r="J628" s="11">
        <v>-1097413</v>
      </c>
      <c r="K628" s="11">
        <v>-1101723</v>
      </c>
      <c r="L628" s="11">
        <v>-854205</v>
      </c>
      <c r="N628" s="3" t="s">
        <v>542</v>
      </c>
      <c r="O628" s="11">
        <v>-1017862</v>
      </c>
      <c r="P628" s="11">
        <v>-1191209</v>
      </c>
      <c r="Q628" s="11">
        <v>-1069698</v>
      </c>
      <c r="R628" s="11">
        <v>-792342</v>
      </c>
      <c r="T628" s="3" t="s">
        <v>542</v>
      </c>
      <c r="U628" s="11">
        <v>-1017862</v>
      </c>
      <c r="V628" s="11">
        <v>-1173191</v>
      </c>
      <c r="W628" s="11">
        <v>-1143769</v>
      </c>
      <c r="X628" s="11">
        <v>-736206</v>
      </c>
    </row>
    <row r="629" spans="1:24" x14ac:dyDescent="0.25">
      <c r="A629" s="28">
        <f>COUNTIF($B$6:B629,B629)</f>
        <v>1</v>
      </c>
      <c r="B629" s="3" t="s">
        <v>543</v>
      </c>
      <c r="C629" s="11">
        <v>-6003708</v>
      </c>
      <c r="D629" s="11">
        <v>-6580987</v>
      </c>
      <c r="E629" s="11">
        <v>-4963723</v>
      </c>
      <c r="F629" s="11">
        <v>-6467103</v>
      </c>
      <c r="H629" s="3" t="s">
        <v>543</v>
      </c>
      <c r="I629" s="11">
        <v>-6003708</v>
      </c>
      <c r="J629" s="11">
        <v>-5641576</v>
      </c>
      <c r="K629" s="11">
        <v>-6505463</v>
      </c>
      <c r="L629" s="11">
        <v>-5863876</v>
      </c>
      <c r="N629" s="3" t="s">
        <v>543</v>
      </c>
      <c r="O629" s="11">
        <v>-6003708</v>
      </c>
      <c r="P629" s="11">
        <v>-7290171</v>
      </c>
      <c r="Q629" s="11">
        <v>-6155163</v>
      </c>
      <c r="R629" s="11">
        <v>-4563647</v>
      </c>
      <c r="T629" s="3" t="s">
        <v>543</v>
      </c>
      <c r="U629" s="11">
        <v>-6003708</v>
      </c>
      <c r="V629" s="11">
        <v>-3898394</v>
      </c>
      <c r="W629" s="11">
        <v>-6750883</v>
      </c>
      <c r="X629" s="11">
        <v>-7363870</v>
      </c>
    </row>
    <row r="630" spans="1:24" x14ac:dyDescent="0.25">
      <c r="A630" s="28">
        <f>COUNTIF($B$6:B630,B630)</f>
        <v>1</v>
      </c>
      <c r="B630" s="3" t="s">
        <v>544</v>
      </c>
      <c r="C630" s="11">
        <v>-104776</v>
      </c>
      <c r="D630" s="11">
        <v>-66578</v>
      </c>
      <c r="E630" s="11">
        <v>-64194</v>
      </c>
      <c r="F630" s="11">
        <v>-183674</v>
      </c>
      <c r="H630" s="3" t="s">
        <v>544</v>
      </c>
      <c r="I630" s="11">
        <v>-104776</v>
      </c>
      <c r="J630" s="11">
        <v>-66562</v>
      </c>
      <c r="K630" s="11">
        <v>-77862</v>
      </c>
      <c r="L630" s="11">
        <v>-170003</v>
      </c>
      <c r="N630" s="3" t="s">
        <v>544</v>
      </c>
      <c r="O630" s="11">
        <v>-104776</v>
      </c>
      <c r="P630" s="11">
        <v>-95614</v>
      </c>
      <c r="Q630" s="11">
        <v>-106127</v>
      </c>
      <c r="R630" s="11">
        <v>-112600</v>
      </c>
      <c r="T630" s="3" t="s">
        <v>544</v>
      </c>
      <c r="U630" s="11">
        <v>-104776</v>
      </c>
      <c r="V630" s="11">
        <v>-53686</v>
      </c>
      <c r="W630" s="11">
        <v>-212429</v>
      </c>
      <c r="X630" s="11">
        <v>-48130</v>
      </c>
    </row>
    <row r="631" spans="1:24" x14ac:dyDescent="0.25">
      <c r="A631" s="28">
        <f>COUNTIF($B$6:B631,B631)</f>
        <v>1</v>
      </c>
      <c r="B631" s="3" t="s">
        <v>545</v>
      </c>
      <c r="C631" s="11">
        <v>-13478878</v>
      </c>
      <c r="D631" s="11">
        <v>-17909440</v>
      </c>
      <c r="E631" s="11">
        <v>-9954911</v>
      </c>
      <c r="F631" s="11">
        <v>-12570933</v>
      </c>
      <c r="H631" s="3" t="s">
        <v>545</v>
      </c>
      <c r="I631" s="11">
        <v>-13478878</v>
      </c>
      <c r="J631" s="11">
        <v>-14324543</v>
      </c>
      <c r="K631" s="11">
        <v>-14285226</v>
      </c>
      <c r="L631" s="11">
        <v>-11824404</v>
      </c>
      <c r="N631" s="3" t="s">
        <v>545</v>
      </c>
      <c r="O631" s="11">
        <v>-13478878</v>
      </c>
      <c r="P631" s="11">
        <v>-17333577</v>
      </c>
      <c r="Q631" s="11">
        <v>-13667506</v>
      </c>
      <c r="R631" s="11">
        <v>-9429526</v>
      </c>
      <c r="T631" s="3" t="s">
        <v>545</v>
      </c>
      <c r="U631" s="11">
        <v>-13478878</v>
      </c>
      <c r="V631" s="11">
        <v>-8646460</v>
      </c>
      <c r="W631" s="11">
        <v>-16054001</v>
      </c>
      <c r="X631" s="11">
        <v>-15739538</v>
      </c>
    </row>
    <row r="632" spans="1:24" x14ac:dyDescent="0.25">
      <c r="A632" s="28">
        <f>COUNTIF($B$6:B632,B632)</f>
        <v>1</v>
      </c>
      <c r="B632" s="3" t="s">
        <v>546</v>
      </c>
      <c r="C632" s="10">
        <v>48026</v>
      </c>
      <c r="D632" s="10">
        <v>60870</v>
      </c>
      <c r="E632" s="10">
        <v>25902</v>
      </c>
      <c r="F632" s="10">
        <v>57319</v>
      </c>
      <c r="H632" s="3" t="s">
        <v>546</v>
      </c>
      <c r="I632" s="10">
        <v>48026</v>
      </c>
      <c r="J632" s="10">
        <v>54183</v>
      </c>
      <c r="K632" s="10">
        <v>40677</v>
      </c>
      <c r="L632" s="10">
        <v>49218</v>
      </c>
      <c r="N632" s="3" t="s">
        <v>546</v>
      </c>
      <c r="O632" s="10">
        <v>48026</v>
      </c>
      <c r="P632" s="10">
        <v>50765</v>
      </c>
      <c r="Q632" s="10">
        <v>59173</v>
      </c>
      <c r="R632" s="10">
        <v>34119</v>
      </c>
      <c r="T632" s="3" t="s">
        <v>546</v>
      </c>
      <c r="U632" s="10">
        <v>48026</v>
      </c>
      <c r="V632" s="10">
        <v>36102</v>
      </c>
      <c r="W632" s="10">
        <v>49998</v>
      </c>
      <c r="X632" s="10">
        <v>57992</v>
      </c>
    </row>
    <row r="633" spans="1:24" x14ac:dyDescent="0.25">
      <c r="A633" s="28">
        <f>COUNTIF($B$6:B633,B633)</f>
        <v>1</v>
      </c>
      <c r="B633" s="5" t="s">
        <v>547</v>
      </c>
      <c r="C633" s="13">
        <v>-20557198</v>
      </c>
      <c r="D633" s="13">
        <v>-25816101</v>
      </c>
      <c r="E633" s="13">
        <v>-15852502</v>
      </c>
      <c r="F633" s="13">
        <v>-20002166</v>
      </c>
      <c r="H633" s="5" t="s">
        <v>547</v>
      </c>
      <c r="I633" s="13">
        <v>-20557198</v>
      </c>
      <c r="J633" s="13">
        <v>-21075911</v>
      </c>
      <c r="K633" s="13">
        <v>-21929596</v>
      </c>
      <c r="L633" s="13">
        <v>-18663270</v>
      </c>
      <c r="N633" s="5" t="s">
        <v>547</v>
      </c>
      <c r="O633" s="13">
        <v>-20557198</v>
      </c>
      <c r="P633" s="13">
        <v>-25859806</v>
      </c>
      <c r="Q633" s="13">
        <v>-20939322</v>
      </c>
      <c r="R633" s="13">
        <v>-14863995</v>
      </c>
      <c r="T633" s="5" t="s">
        <v>547</v>
      </c>
      <c r="U633" s="13">
        <v>-20557198</v>
      </c>
      <c r="V633" s="13">
        <v>-13735629</v>
      </c>
      <c r="W633" s="13">
        <v>-24111085</v>
      </c>
      <c r="X633" s="13">
        <v>-23829751</v>
      </c>
    </row>
    <row r="634" spans="1:24" x14ac:dyDescent="0.25">
      <c r="A634" s="28">
        <f>COUNTIF($B$6:B634,B634)</f>
        <v>2</v>
      </c>
      <c r="B634" s="3" t="s">
        <v>543</v>
      </c>
      <c r="C634" s="11">
        <v>-2625438</v>
      </c>
      <c r="D634" s="11">
        <v>-2575454</v>
      </c>
      <c r="E634" s="11">
        <v>-1554840</v>
      </c>
      <c r="F634" s="11">
        <v>-3747691</v>
      </c>
      <c r="H634" s="3" t="s">
        <v>543</v>
      </c>
      <c r="I634" s="11">
        <v>-2625438</v>
      </c>
      <c r="J634" s="11">
        <v>-2413228</v>
      </c>
      <c r="K634" s="11">
        <v>-2562495</v>
      </c>
      <c r="L634" s="11">
        <v>-2901002</v>
      </c>
      <c r="N634" s="3" t="s">
        <v>543</v>
      </c>
      <c r="O634" s="11">
        <v>-2625438</v>
      </c>
      <c r="P634" s="11">
        <v>-3146564</v>
      </c>
      <c r="Q634" s="11">
        <v>-2895302</v>
      </c>
      <c r="R634" s="11">
        <v>-1833270</v>
      </c>
      <c r="T634" s="3" t="s">
        <v>543</v>
      </c>
      <c r="U634" s="11">
        <v>-2625438</v>
      </c>
      <c r="V634" s="11">
        <v>-553917</v>
      </c>
      <c r="W634" s="11">
        <v>-1831765</v>
      </c>
      <c r="X634" s="11">
        <v>-5494904</v>
      </c>
    </row>
    <row r="635" spans="1:24" x14ac:dyDescent="0.25">
      <c r="A635" s="28">
        <f>COUNTIF($B$6:B635,B635)</f>
        <v>2</v>
      </c>
      <c r="B635" s="3" t="s">
        <v>548</v>
      </c>
      <c r="C635" s="11">
        <v>-135863</v>
      </c>
      <c r="D635" s="11">
        <v>-163428</v>
      </c>
      <c r="E635" s="11">
        <v>-124453</v>
      </c>
      <c r="F635" s="11">
        <v>-119684</v>
      </c>
      <c r="H635" s="3" t="s">
        <v>548</v>
      </c>
      <c r="I635" s="11">
        <v>-135863</v>
      </c>
      <c r="J635" s="11">
        <v>-115336</v>
      </c>
      <c r="K635" s="11">
        <v>-130402</v>
      </c>
      <c r="L635" s="11">
        <v>-161890</v>
      </c>
      <c r="N635" s="3" t="s">
        <v>548</v>
      </c>
      <c r="O635" s="11">
        <v>-135863</v>
      </c>
      <c r="P635" s="11">
        <v>-199883</v>
      </c>
      <c r="Q635" s="11">
        <v>-127357</v>
      </c>
      <c r="R635" s="11">
        <v>-80267</v>
      </c>
      <c r="T635" s="3" t="s">
        <v>548</v>
      </c>
      <c r="U635" s="11">
        <v>-135863</v>
      </c>
      <c r="V635" s="11">
        <v>-94378</v>
      </c>
      <c r="W635" s="11">
        <v>-135511</v>
      </c>
      <c r="X635" s="11">
        <v>-177762</v>
      </c>
    </row>
    <row r="636" spans="1:24" x14ac:dyDescent="0.25">
      <c r="A636" s="28">
        <f>COUNTIF($B$6:B636,B636)</f>
        <v>2</v>
      </c>
      <c r="B636" s="3" t="s">
        <v>545</v>
      </c>
      <c r="C636" s="11">
        <v>-1350333</v>
      </c>
      <c r="D636" s="11">
        <v>-1485189</v>
      </c>
      <c r="E636" s="11">
        <v>-933098</v>
      </c>
      <c r="F636" s="11">
        <v>-1633134</v>
      </c>
      <c r="H636" s="3" t="s">
        <v>545</v>
      </c>
      <c r="I636" s="11">
        <v>-1350333</v>
      </c>
      <c r="J636" s="11">
        <v>-1661089</v>
      </c>
      <c r="K636" s="11">
        <v>-1325379</v>
      </c>
      <c r="L636" s="11">
        <v>-1064106</v>
      </c>
      <c r="N636" s="3" t="s">
        <v>545</v>
      </c>
      <c r="O636" s="11">
        <v>-1350333</v>
      </c>
      <c r="P636" s="11">
        <v>-1950668</v>
      </c>
      <c r="Q636" s="11">
        <v>-1215663</v>
      </c>
      <c r="R636" s="11">
        <v>-883974</v>
      </c>
      <c r="T636" s="3" t="s">
        <v>545</v>
      </c>
      <c r="U636" s="11">
        <v>-1350333</v>
      </c>
      <c r="V636" s="11">
        <v>-384710</v>
      </c>
      <c r="W636" s="11">
        <v>-1570251</v>
      </c>
      <c r="X636" s="11">
        <v>-2097150</v>
      </c>
    </row>
    <row r="637" spans="1:24" x14ac:dyDescent="0.25">
      <c r="A637" s="28">
        <f>COUNTIF($B$6:B637,B637)</f>
        <v>1</v>
      </c>
      <c r="B637" s="3" t="s">
        <v>549</v>
      </c>
      <c r="C637" s="11">
        <v>-127171</v>
      </c>
      <c r="D637" s="11">
        <v>-192500</v>
      </c>
      <c r="E637" s="11">
        <v>-69484</v>
      </c>
      <c r="F637" s="11">
        <v>-119517</v>
      </c>
      <c r="H637" s="3" t="s">
        <v>549</v>
      </c>
      <c r="I637" s="11">
        <v>-127171</v>
      </c>
      <c r="J637" s="11">
        <v>-156254</v>
      </c>
      <c r="K637" s="11">
        <v>-128231</v>
      </c>
      <c r="L637" s="11">
        <v>-96983</v>
      </c>
      <c r="N637" s="3" t="s">
        <v>549</v>
      </c>
      <c r="O637" s="11">
        <v>-127171</v>
      </c>
      <c r="P637" s="11">
        <v>-150297</v>
      </c>
      <c r="Q637" s="11">
        <v>-98715</v>
      </c>
      <c r="R637" s="11">
        <v>-132509</v>
      </c>
      <c r="T637" s="3" t="s">
        <v>549</v>
      </c>
      <c r="U637" s="11">
        <v>-127171</v>
      </c>
      <c r="V637" s="11">
        <v>-89496</v>
      </c>
      <c r="W637" s="11">
        <v>-144388</v>
      </c>
      <c r="X637" s="11">
        <v>-147659</v>
      </c>
    </row>
    <row r="638" spans="1:24" x14ac:dyDescent="0.25">
      <c r="A638" s="28">
        <f>COUNTIF($B$6:B638,B638)</f>
        <v>1</v>
      </c>
      <c r="B638" s="3" t="s">
        <v>550</v>
      </c>
      <c r="C638" s="11">
        <v>-31433</v>
      </c>
      <c r="D638" s="11">
        <v>-36894</v>
      </c>
      <c r="E638" s="11">
        <v>-27756</v>
      </c>
      <c r="F638" s="11">
        <v>-29648</v>
      </c>
      <c r="H638" s="3" t="s">
        <v>550</v>
      </c>
      <c r="I638" s="11">
        <v>-31433</v>
      </c>
      <c r="J638" s="11">
        <v>-32900</v>
      </c>
      <c r="K638" s="11">
        <v>-37452</v>
      </c>
      <c r="L638" s="11">
        <v>-23937</v>
      </c>
      <c r="N638" s="3" t="s">
        <v>550</v>
      </c>
      <c r="O638" s="11">
        <v>-31433</v>
      </c>
      <c r="P638" s="11">
        <v>-39636</v>
      </c>
      <c r="Q638" s="11">
        <v>-29226</v>
      </c>
      <c r="R638" s="11">
        <v>-25429</v>
      </c>
      <c r="T638" s="3" t="s">
        <v>550</v>
      </c>
      <c r="U638" s="11">
        <v>-31433</v>
      </c>
      <c r="V638" s="11">
        <v>-19310</v>
      </c>
      <c r="W638" s="11">
        <v>-22134</v>
      </c>
      <c r="X638" s="11">
        <v>-52888</v>
      </c>
    </row>
    <row r="639" spans="1:24" x14ac:dyDescent="0.25">
      <c r="A639" s="28">
        <f>COUNTIF($B$6:B639,B639)</f>
        <v>1</v>
      </c>
      <c r="B639" s="3" t="s">
        <v>551</v>
      </c>
      <c r="C639" s="11">
        <v>-210896</v>
      </c>
      <c r="D639" s="11">
        <v>-230041</v>
      </c>
      <c r="E639" s="11">
        <v>-168424</v>
      </c>
      <c r="F639" s="11">
        <v>-234259</v>
      </c>
      <c r="H639" s="3" t="s">
        <v>551</v>
      </c>
      <c r="I639" s="11">
        <v>-210896</v>
      </c>
      <c r="J639" s="11">
        <v>-238954</v>
      </c>
      <c r="K639" s="11">
        <v>-196660</v>
      </c>
      <c r="L639" s="11">
        <v>-197054</v>
      </c>
      <c r="N639" s="3" t="s">
        <v>551</v>
      </c>
      <c r="O639" s="11">
        <v>-210896</v>
      </c>
      <c r="P639" s="11">
        <v>-298127</v>
      </c>
      <c r="Q639" s="11">
        <v>-201495</v>
      </c>
      <c r="R639" s="11">
        <v>-132951</v>
      </c>
      <c r="T639" s="3" t="s">
        <v>551</v>
      </c>
      <c r="U639" s="11">
        <v>-210896</v>
      </c>
      <c r="V639" s="11">
        <v>-79515</v>
      </c>
      <c r="W639" s="11">
        <v>-238452</v>
      </c>
      <c r="X639" s="11">
        <v>-314877</v>
      </c>
    </row>
    <row r="640" spans="1:24" x14ac:dyDescent="0.25">
      <c r="A640" s="28">
        <f>COUNTIF($B$6:B640,B640)</f>
        <v>1</v>
      </c>
      <c r="B640" s="3" t="s">
        <v>552</v>
      </c>
      <c r="C640" s="11">
        <v>-136319</v>
      </c>
      <c r="D640" s="11">
        <v>-215044</v>
      </c>
      <c r="E640" s="11">
        <v>-110899</v>
      </c>
      <c r="F640" s="11">
        <v>-82936</v>
      </c>
      <c r="H640" s="3" t="s">
        <v>552</v>
      </c>
      <c r="I640" s="11">
        <v>-136319</v>
      </c>
      <c r="J640" s="11">
        <v>-245637</v>
      </c>
      <c r="K640" s="11">
        <v>-88951</v>
      </c>
      <c r="L640" s="11">
        <v>-74277</v>
      </c>
      <c r="N640" s="3" t="s">
        <v>552</v>
      </c>
      <c r="O640" s="11">
        <v>-136319</v>
      </c>
      <c r="P640" s="11">
        <v>-190354</v>
      </c>
      <c r="Q640" s="11">
        <v>-160193</v>
      </c>
      <c r="R640" s="11">
        <v>-58294</v>
      </c>
      <c r="T640" s="3" t="s">
        <v>552</v>
      </c>
      <c r="U640" s="11">
        <v>-136319</v>
      </c>
      <c r="V640" s="11">
        <v>-131198</v>
      </c>
      <c r="W640" s="11">
        <v>-62794</v>
      </c>
      <c r="X640" s="11">
        <v>-215082</v>
      </c>
    </row>
    <row r="641" spans="1:24" x14ac:dyDescent="0.25">
      <c r="A641" s="28">
        <f>COUNTIF($B$6:B641,B641)</f>
        <v>1</v>
      </c>
      <c r="B641" s="3" t="s">
        <v>553</v>
      </c>
      <c r="C641" s="11">
        <v>-125746</v>
      </c>
      <c r="D641" s="11">
        <v>-169906</v>
      </c>
      <c r="E641" s="11">
        <v>-103506</v>
      </c>
      <c r="F641" s="11">
        <v>-103794</v>
      </c>
      <c r="H641" s="3" t="s">
        <v>553</v>
      </c>
      <c r="I641" s="11">
        <v>-125746</v>
      </c>
      <c r="J641" s="11">
        <v>-145463</v>
      </c>
      <c r="K641" s="11">
        <v>-137345</v>
      </c>
      <c r="L641" s="11">
        <v>-94384</v>
      </c>
      <c r="N641" s="3" t="s">
        <v>553</v>
      </c>
      <c r="O641" s="11">
        <v>-125746</v>
      </c>
      <c r="P641" s="11">
        <v>-151854</v>
      </c>
      <c r="Q641" s="11">
        <v>-126475</v>
      </c>
      <c r="R641" s="11">
        <v>-98870</v>
      </c>
      <c r="T641" s="3" t="s">
        <v>553</v>
      </c>
      <c r="U641" s="11">
        <v>-125746</v>
      </c>
      <c r="V641" s="11">
        <v>-112398</v>
      </c>
      <c r="W641" s="11">
        <v>-141362</v>
      </c>
      <c r="X641" s="11">
        <v>-123476</v>
      </c>
    </row>
    <row r="642" spans="1:24" x14ac:dyDescent="0.25">
      <c r="A642" s="28">
        <f>COUNTIF($B$6:B642,B642)</f>
        <v>3</v>
      </c>
      <c r="B642" s="3" t="s">
        <v>31</v>
      </c>
      <c r="C642" s="11">
        <v>-1404590</v>
      </c>
      <c r="D642" s="11">
        <v>-1800880</v>
      </c>
      <c r="E642" s="11">
        <v>-918103</v>
      </c>
      <c r="F642" s="11">
        <v>-1494921</v>
      </c>
      <c r="H642" s="3" t="s">
        <v>31</v>
      </c>
      <c r="I642" s="11">
        <v>-1404590</v>
      </c>
      <c r="J642" s="11">
        <v>-1591407</v>
      </c>
      <c r="K642" s="11">
        <v>-1250681</v>
      </c>
      <c r="L642" s="11">
        <v>-1371633</v>
      </c>
      <c r="N642" s="3" t="s">
        <v>31</v>
      </c>
      <c r="O642" s="11">
        <v>-1404590</v>
      </c>
      <c r="P642" s="11">
        <v>-1714658</v>
      </c>
      <c r="Q642" s="11">
        <v>-1342112</v>
      </c>
      <c r="R642" s="11">
        <v>-1156632</v>
      </c>
      <c r="T642" s="3" t="s">
        <v>31</v>
      </c>
      <c r="U642" s="11">
        <v>-1404590</v>
      </c>
      <c r="V642" s="11">
        <v>-1043475</v>
      </c>
      <c r="W642" s="11">
        <v>-1418246</v>
      </c>
      <c r="X642" s="11">
        <v>-1752567</v>
      </c>
    </row>
    <row r="643" spans="1:24" x14ac:dyDescent="0.25">
      <c r="A643" s="28">
        <f>COUNTIF($B$6:B643,B643)</f>
        <v>1</v>
      </c>
      <c r="B643" s="3" t="s">
        <v>554</v>
      </c>
      <c r="C643" s="11">
        <v>-480529</v>
      </c>
      <c r="D643" s="11">
        <v>-584886</v>
      </c>
      <c r="E643" s="11">
        <v>-267992</v>
      </c>
      <c r="F643" s="11">
        <v>-588870</v>
      </c>
      <c r="H643" s="3" t="s">
        <v>554</v>
      </c>
      <c r="I643" s="11">
        <v>-480529</v>
      </c>
      <c r="J643" s="11">
        <v>-619264</v>
      </c>
      <c r="K643" s="11">
        <v>-440354</v>
      </c>
      <c r="L643" s="11">
        <v>-381822</v>
      </c>
      <c r="N643" s="3" t="s">
        <v>554</v>
      </c>
      <c r="O643" s="11">
        <v>-480529</v>
      </c>
      <c r="P643" s="11">
        <v>-759851</v>
      </c>
      <c r="Q643" s="11">
        <v>-411278</v>
      </c>
      <c r="R643" s="11">
        <v>-270144</v>
      </c>
      <c r="T643" s="3" t="s">
        <v>554</v>
      </c>
      <c r="U643" s="11">
        <v>-480529</v>
      </c>
      <c r="V643" s="11">
        <v>-195963</v>
      </c>
      <c r="W643" s="11">
        <v>-549557</v>
      </c>
      <c r="X643" s="11">
        <v>-696388</v>
      </c>
    </row>
    <row r="644" spans="1:24" x14ac:dyDescent="0.25">
      <c r="A644" s="28">
        <f>COUNTIF($B$6:B644,B644)</f>
        <v>2</v>
      </c>
      <c r="B644" s="3" t="s">
        <v>32</v>
      </c>
      <c r="C644" s="11">
        <v>-1687287</v>
      </c>
      <c r="D644" s="11">
        <v>-1450234</v>
      </c>
      <c r="E644" s="11">
        <v>-1094369</v>
      </c>
      <c r="F644" s="11">
        <v>-2518494</v>
      </c>
      <c r="H644" s="3" t="s">
        <v>32</v>
      </c>
      <c r="I644" s="11">
        <v>-1687287</v>
      </c>
      <c r="J644" s="11">
        <v>-1586340</v>
      </c>
      <c r="K644" s="11">
        <v>-1546781</v>
      </c>
      <c r="L644" s="11">
        <v>-1929099</v>
      </c>
      <c r="N644" s="3" t="s">
        <v>32</v>
      </c>
      <c r="O644" s="11">
        <v>-1687287</v>
      </c>
      <c r="P644" s="11">
        <v>-1804773</v>
      </c>
      <c r="Q644" s="11">
        <v>-1805867</v>
      </c>
      <c r="R644" s="11">
        <v>-1450869</v>
      </c>
      <c r="T644" s="3" t="s">
        <v>32</v>
      </c>
      <c r="U644" s="11">
        <v>-1687287</v>
      </c>
      <c r="V644" s="11">
        <v>-506073</v>
      </c>
      <c r="W644" s="11">
        <v>-1393901</v>
      </c>
      <c r="X644" s="11">
        <v>-3164085</v>
      </c>
    </row>
    <row r="645" spans="1:24" x14ac:dyDescent="0.25">
      <c r="A645" s="28">
        <f>COUNTIF($B$6:B645,B645)</f>
        <v>1</v>
      </c>
      <c r="B645" s="3" t="s">
        <v>555</v>
      </c>
      <c r="C645" s="11">
        <v>-81557</v>
      </c>
      <c r="D645" s="11">
        <v>-165106</v>
      </c>
      <c r="E645" s="11">
        <v>-2510</v>
      </c>
      <c r="F645" s="11">
        <v>-77048</v>
      </c>
      <c r="H645" s="3" t="s">
        <v>555</v>
      </c>
      <c r="I645" s="11">
        <v>-81557</v>
      </c>
      <c r="J645" s="11">
        <v>-81393</v>
      </c>
      <c r="K645" s="11">
        <v>-82799</v>
      </c>
      <c r="L645" s="11">
        <v>-80477</v>
      </c>
      <c r="N645" s="3" t="s">
        <v>555</v>
      </c>
      <c r="O645" s="11">
        <v>-81557</v>
      </c>
      <c r="P645" s="11">
        <v>-38685</v>
      </c>
      <c r="Q645" s="11">
        <v>-163261</v>
      </c>
      <c r="R645" s="11">
        <v>-42667</v>
      </c>
      <c r="T645" s="3" t="s">
        <v>555</v>
      </c>
      <c r="U645" s="11">
        <v>-81557</v>
      </c>
      <c r="V645" s="11">
        <v>-56102</v>
      </c>
      <c r="W645" s="11">
        <v>-156845</v>
      </c>
      <c r="X645" s="11">
        <v>-31649</v>
      </c>
    </row>
    <row r="646" spans="1:24" x14ac:dyDescent="0.25">
      <c r="A646" s="28">
        <f>COUNTIF($B$6:B646,B646)</f>
        <v>2</v>
      </c>
      <c r="B646" s="5" t="s">
        <v>33</v>
      </c>
      <c r="C646" s="13">
        <v>-28954362</v>
      </c>
      <c r="D646" s="13">
        <v>-34885662</v>
      </c>
      <c r="E646" s="13">
        <v>-21227937</v>
      </c>
      <c r="F646" s="13">
        <v>-30752163</v>
      </c>
      <c r="H646" s="5" t="s">
        <v>33</v>
      </c>
      <c r="I646" s="13">
        <v>-28954362</v>
      </c>
      <c r="J646" s="13">
        <v>-29963178</v>
      </c>
      <c r="K646" s="13">
        <v>-29857126</v>
      </c>
      <c r="L646" s="13">
        <v>-27039933</v>
      </c>
      <c r="N646" s="5" t="s">
        <v>33</v>
      </c>
      <c r="O646" s="13">
        <v>-28954362</v>
      </c>
      <c r="P646" s="13">
        <v>-36305158</v>
      </c>
      <c r="Q646" s="13">
        <v>-29516265</v>
      </c>
      <c r="R646" s="13">
        <v>-21029872</v>
      </c>
      <c r="T646" s="5" t="s">
        <v>33</v>
      </c>
      <c r="U646" s="13">
        <v>-28954362</v>
      </c>
      <c r="V646" s="13">
        <v>-17002165</v>
      </c>
      <c r="W646" s="13">
        <v>-31776290</v>
      </c>
      <c r="X646" s="13">
        <v>-38098238</v>
      </c>
    </row>
    <row r="647" spans="1:24" x14ac:dyDescent="0.25">
      <c r="A647" s="28">
        <f>COUNTIF($B$6:B647,B647)</f>
        <v>2</v>
      </c>
      <c r="B647" s="3" t="s">
        <v>34</v>
      </c>
      <c r="C647" s="11">
        <v>-3140520</v>
      </c>
      <c r="D647" s="11">
        <v>-4320594</v>
      </c>
      <c r="E647" s="11">
        <v>-2802701</v>
      </c>
      <c r="F647" s="11">
        <v>-2297009</v>
      </c>
      <c r="H647" s="3" t="s">
        <v>34</v>
      </c>
      <c r="I647" s="11">
        <v>-3140520</v>
      </c>
      <c r="J647" s="11">
        <v>-2567451</v>
      </c>
      <c r="K647" s="11">
        <v>-3610847</v>
      </c>
      <c r="L647" s="11">
        <v>-3243414</v>
      </c>
      <c r="N647" s="3" t="s">
        <v>34</v>
      </c>
      <c r="O647" s="11">
        <v>-3140520</v>
      </c>
      <c r="P647" s="11">
        <v>-3343683</v>
      </c>
      <c r="Q647" s="11">
        <v>-3350400</v>
      </c>
      <c r="R647" s="11">
        <v>-2726861</v>
      </c>
      <c r="T647" s="3" t="s">
        <v>34</v>
      </c>
      <c r="U647" s="11">
        <v>-3140520</v>
      </c>
      <c r="V647" s="11">
        <v>-3834405</v>
      </c>
      <c r="W647" s="11">
        <v>-3968154</v>
      </c>
      <c r="X647" s="11">
        <v>-1616732</v>
      </c>
    </row>
    <row r="648" spans="1:24" x14ac:dyDescent="0.25">
      <c r="A648" s="28">
        <f>COUNTIF($B$6:B648,B648)</f>
        <v>0</v>
      </c>
      <c r="B648" s="3"/>
      <c r="C648" s="9"/>
      <c r="D648" s="9"/>
      <c r="E648" s="9"/>
      <c r="F648" s="9"/>
      <c r="H648" s="3"/>
      <c r="I648" s="9"/>
      <c r="J648" s="9"/>
      <c r="K648" s="9"/>
      <c r="L648" s="9"/>
      <c r="N648" s="3"/>
      <c r="O648" s="9"/>
      <c r="P648" s="9"/>
      <c r="Q648" s="9"/>
      <c r="R648" s="9"/>
      <c r="T648" s="3"/>
      <c r="U648" s="9"/>
      <c r="V648" s="9"/>
      <c r="W648" s="9"/>
      <c r="X648" s="9"/>
    </row>
    <row r="649" spans="1:24" x14ac:dyDescent="0.25">
      <c r="A649" s="28">
        <f>COUNTIF($B$6:B649,B649)</f>
        <v>1</v>
      </c>
      <c r="B649" s="5" t="s">
        <v>556</v>
      </c>
      <c r="C649" s="9"/>
      <c r="D649" s="9"/>
      <c r="E649" s="9"/>
      <c r="F649" s="9"/>
      <c r="H649" s="5" t="s">
        <v>556</v>
      </c>
      <c r="I649" s="9"/>
      <c r="J649" s="9"/>
      <c r="K649" s="9"/>
      <c r="L649" s="9"/>
      <c r="N649" s="5" t="s">
        <v>556</v>
      </c>
      <c r="O649" s="9"/>
      <c r="P649" s="9"/>
      <c r="Q649" s="9"/>
      <c r="R649" s="9"/>
      <c r="T649" s="5" t="s">
        <v>556</v>
      </c>
      <c r="U649" s="9"/>
      <c r="V649" s="9"/>
      <c r="W649" s="9"/>
      <c r="X649" s="9"/>
    </row>
    <row r="650" spans="1:24" x14ac:dyDescent="0.25">
      <c r="A650" s="28">
        <f>COUNTIF($B$6:B650,B650)</f>
        <v>1</v>
      </c>
      <c r="B650" s="3" t="s">
        <v>557</v>
      </c>
      <c r="C650" s="10">
        <v>1124367</v>
      </c>
      <c r="D650" s="10">
        <v>1141279</v>
      </c>
      <c r="E650" s="10">
        <v>1153130</v>
      </c>
      <c r="F650" s="10">
        <v>1078623</v>
      </c>
      <c r="H650" s="3" t="s">
        <v>557</v>
      </c>
      <c r="I650" s="10">
        <v>1124367</v>
      </c>
      <c r="J650" s="10">
        <v>1040615</v>
      </c>
      <c r="K650" s="10">
        <v>1203470</v>
      </c>
      <c r="L650" s="10">
        <v>1129022</v>
      </c>
      <c r="N650" s="3" t="s">
        <v>557</v>
      </c>
      <c r="O650" s="10">
        <v>1124367</v>
      </c>
      <c r="P650" s="10">
        <v>1207239</v>
      </c>
      <c r="Q650" s="10">
        <v>1154281</v>
      </c>
      <c r="R650" s="10">
        <v>1011411</v>
      </c>
      <c r="T650" s="3" t="s">
        <v>557</v>
      </c>
      <c r="U650" s="10">
        <v>1124367</v>
      </c>
      <c r="V650" s="10">
        <v>1142800</v>
      </c>
      <c r="W650" s="10">
        <v>1174087</v>
      </c>
      <c r="X650" s="10">
        <v>1056112</v>
      </c>
    </row>
    <row r="651" spans="1:24" x14ac:dyDescent="0.25">
      <c r="A651" s="28">
        <f>COUNTIF($B$6:B651,B651)</f>
        <v>3</v>
      </c>
      <c r="B651" s="3" t="s">
        <v>179</v>
      </c>
      <c r="C651" s="10">
        <v>20350460</v>
      </c>
      <c r="D651" s="10">
        <v>25705548</v>
      </c>
      <c r="E651" s="10">
        <v>16083799</v>
      </c>
      <c r="F651" s="10">
        <v>19260411</v>
      </c>
      <c r="H651" s="3" t="s">
        <v>179</v>
      </c>
      <c r="I651" s="10">
        <v>20350460</v>
      </c>
      <c r="J651" s="10">
        <v>18696828</v>
      </c>
      <c r="K651" s="10">
        <v>22728181</v>
      </c>
      <c r="L651" s="10">
        <v>19625291</v>
      </c>
      <c r="N651" s="3" t="s">
        <v>179</v>
      </c>
      <c r="O651" s="10">
        <v>20350460</v>
      </c>
      <c r="P651" s="10">
        <v>23941982</v>
      </c>
      <c r="Q651" s="10">
        <v>20873211</v>
      </c>
      <c r="R651" s="10">
        <v>16230055</v>
      </c>
      <c r="T651" s="3" t="s">
        <v>179</v>
      </c>
      <c r="U651" s="10">
        <v>20350460</v>
      </c>
      <c r="V651" s="10">
        <v>18380459</v>
      </c>
      <c r="W651" s="10">
        <v>22794517</v>
      </c>
      <c r="X651" s="10">
        <v>19875696</v>
      </c>
    </row>
    <row r="652" spans="1:24" x14ac:dyDescent="0.25">
      <c r="A652" s="28">
        <f>COUNTIF($B$6:B652,B652)</f>
        <v>3</v>
      </c>
      <c r="B652" s="3" t="s">
        <v>182</v>
      </c>
      <c r="C652" s="10">
        <v>6136365</v>
      </c>
      <c r="D652" s="10">
        <v>8395300</v>
      </c>
      <c r="E652" s="10">
        <v>4415746</v>
      </c>
      <c r="F652" s="10">
        <v>5597248</v>
      </c>
      <c r="H652" s="3" t="s">
        <v>182</v>
      </c>
      <c r="I652" s="10">
        <v>6136365</v>
      </c>
      <c r="J652" s="10">
        <v>7244096</v>
      </c>
      <c r="K652" s="10">
        <v>6119178</v>
      </c>
      <c r="L652" s="10">
        <v>5044198</v>
      </c>
      <c r="N652" s="3" t="s">
        <v>182</v>
      </c>
      <c r="O652" s="10">
        <v>6136365</v>
      </c>
      <c r="P652" s="10">
        <v>8831086</v>
      </c>
      <c r="Q652" s="10">
        <v>5733867</v>
      </c>
      <c r="R652" s="10">
        <v>3840727</v>
      </c>
      <c r="T652" s="3" t="s">
        <v>182</v>
      </c>
      <c r="U652" s="10">
        <v>6136365</v>
      </c>
      <c r="V652" s="10">
        <v>4226645</v>
      </c>
      <c r="W652" s="10">
        <v>7044150</v>
      </c>
      <c r="X652" s="10">
        <v>7139794</v>
      </c>
    </row>
    <row r="653" spans="1:24" x14ac:dyDescent="0.25">
      <c r="A653" s="28">
        <f>COUNTIF($B$6:B653,B653)</f>
        <v>2</v>
      </c>
      <c r="B653" s="3" t="s">
        <v>514</v>
      </c>
      <c r="C653" s="10">
        <v>1851813</v>
      </c>
      <c r="D653" s="10">
        <v>2606852</v>
      </c>
      <c r="E653" s="10">
        <v>1392602</v>
      </c>
      <c r="F653" s="10">
        <v>1555545</v>
      </c>
      <c r="H653" s="3" t="s">
        <v>514</v>
      </c>
      <c r="I653" s="10">
        <v>1851813</v>
      </c>
      <c r="J653" s="10">
        <v>1795362</v>
      </c>
      <c r="K653" s="10">
        <v>2008445</v>
      </c>
      <c r="L653" s="10">
        <v>1751484</v>
      </c>
      <c r="N653" s="3" t="s">
        <v>514</v>
      </c>
      <c r="O653" s="10">
        <v>1851813</v>
      </c>
      <c r="P653" s="10">
        <v>2441798</v>
      </c>
      <c r="Q653" s="10">
        <v>1785330</v>
      </c>
      <c r="R653" s="10">
        <v>1327532</v>
      </c>
      <c r="T653" s="3" t="s">
        <v>514</v>
      </c>
      <c r="U653" s="10">
        <v>1851813</v>
      </c>
      <c r="V653" s="10">
        <v>1581018</v>
      </c>
      <c r="W653" s="10">
        <v>2208636</v>
      </c>
      <c r="X653" s="10">
        <v>1765658</v>
      </c>
    </row>
    <row r="654" spans="1:24" x14ac:dyDescent="0.25">
      <c r="A654" s="28">
        <f>COUNTIF($B$6:B654,B654)</f>
        <v>2</v>
      </c>
      <c r="B654" s="3" t="s">
        <v>515</v>
      </c>
      <c r="C654" s="10">
        <v>38636</v>
      </c>
      <c r="D654" s="10">
        <v>58255</v>
      </c>
      <c r="E654" s="10">
        <v>26090</v>
      </c>
      <c r="F654" s="10">
        <v>31551</v>
      </c>
      <c r="H654" s="3" t="s">
        <v>515</v>
      </c>
      <c r="I654" s="10">
        <v>38636</v>
      </c>
      <c r="J654" s="10">
        <v>37997</v>
      </c>
      <c r="K654" s="10">
        <v>48497</v>
      </c>
      <c r="L654" s="10">
        <v>29399</v>
      </c>
      <c r="N654" s="3" t="s">
        <v>515</v>
      </c>
      <c r="O654" s="10">
        <v>38636</v>
      </c>
      <c r="P654" s="10">
        <v>55902</v>
      </c>
      <c r="Q654" s="10">
        <v>37326</v>
      </c>
      <c r="R654" s="10">
        <v>22656</v>
      </c>
      <c r="T654" s="3" t="s">
        <v>515</v>
      </c>
      <c r="U654" s="10">
        <v>38636</v>
      </c>
      <c r="V654" s="10">
        <v>38813</v>
      </c>
      <c r="W654" s="10">
        <v>43105</v>
      </c>
      <c r="X654" s="10">
        <v>33983</v>
      </c>
    </row>
    <row r="655" spans="1:24" x14ac:dyDescent="0.25">
      <c r="A655" s="28">
        <f>COUNTIF($B$6:B655,B655)</f>
        <v>2</v>
      </c>
      <c r="B655" s="3" t="s">
        <v>516</v>
      </c>
      <c r="C655" s="10">
        <v>1948</v>
      </c>
      <c r="D655" s="10">
        <v>3225</v>
      </c>
      <c r="E655" s="10">
        <v>2106</v>
      </c>
      <c r="F655" s="9">
        <v>510</v>
      </c>
      <c r="H655" s="3" t="s">
        <v>516</v>
      </c>
      <c r="I655" s="10">
        <v>1948</v>
      </c>
      <c r="J655" s="10">
        <v>3907</v>
      </c>
      <c r="K655" s="10">
        <v>1806</v>
      </c>
      <c r="L655" s="9">
        <v>128</v>
      </c>
      <c r="N655" s="3" t="s">
        <v>516</v>
      </c>
      <c r="O655" s="10">
        <v>1948</v>
      </c>
      <c r="P655" s="10">
        <v>3930</v>
      </c>
      <c r="Q655" s="10">
        <v>1831</v>
      </c>
      <c r="R655" s="9">
        <v>80</v>
      </c>
      <c r="T655" s="3" t="s">
        <v>516</v>
      </c>
      <c r="U655" s="10">
        <v>1948</v>
      </c>
      <c r="V655" s="9">
        <v>831</v>
      </c>
      <c r="W655" s="10">
        <v>4439</v>
      </c>
      <c r="X655" s="9">
        <v>571</v>
      </c>
    </row>
    <row r="656" spans="1:24" x14ac:dyDescent="0.25">
      <c r="A656" s="28">
        <f>COUNTIF($B$6:B656,B656)</f>
        <v>2</v>
      </c>
      <c r="B656" s="3" t="s">
        <v>517</v>
      </c>
      <c r="C656" s="9">
        <v>0</v>
      </c>
      <c r="D656" s="9">
        <v>0</v>
      </c>
      <c r="E656" s="9">
        <v>0</v>
      </c>
      <c r="F656" s="9">
        <v>0</v>
      </c>
      <c r="H656" s="3" t="s">
        <v>517</v>
      </c>
      <c r="I656" s="9">
        <v>0</v>
      </c>
      <c r="J656" s="9">
        <v>0</v>
      </c>
      <c r="K656" s="9">
        <v>0</v>
      </c>
      <c r="L656" s="9">
        <v>0</v>
      </c>
      <c r="N656" s="3" t="s">
        <v>517</v>
      </c>
      <c r="O656" s="9">
        <v>0</v>
      </c>
      <c r="P656" s="9">
        <v>0</v>
      </c>
      <c r="Q656" s="9">
        <v>0</v>
      </c>
      <c r="R656" s="9">
        <v>0</v>
      </c>
      <c r="T656" s="3" t="s">
        <v>517</v>
      </c>
      <c r="U656" s="9">
        <v>0</v>
      </c>
      <c r="V656" s="9">
        <v>0</v>
      </c>
      <c r="W656" s="9">
        <v>0</v>
      </c>
      <c r="X656" s="9">
        <v>0</v>
      </c>
    </row>
    <row r="657" spans="1:24" x14ac:dyDescent="0.25">
      <c r="A657" s="28">
        <f>COUNTIF($B$6:B657,B657)</f>
        <v>2</v>
      </c>
      <c r="B657" s="3" t="s">
        <v>518</v>
      </c>
      <c r="C657" s="10">
        <v>32905</v>
      </c>
      <c r="D657" s="10">
        <v>48293</v>
      </c>
      <c r="E657" s="10">
        <v>16391</v>
      </c>
      <c r="F657" s="10">
        <v>34032</v>
      </c>
      <c r="H657" s="3" t="s">
        <v>518</v>
      </c>
      <c r="I657" s="10">
        <v>32905</v>
      </c>
      <c r="J657" s="10">
        <v>47966</v>
      </c>
      <c r="K657" s="10">
        <v>23369</v>
      </c>
      <c r="L657" s="10">
        <v>27372</v>
      </c>
      <c r="N657" s="3" t="s">
        <v>518</v>
      </c>
      <c r="O657" s="10">
        <v>32905</v>
      </c>
      <c r="P657" s="10">
        <v>65270</v>
      </c>
      <c r="Q657" s="10">
        <v>20707</v>
      </c>
      <c r="R657" s="10">
        <v>12707</v>
      </c>
      <c r="T657" s="3" t="s">
        <v>518</v>
      </c>
      <c r="U657" s="10">
        <v>32905</v>
      </c>
      <c r="V657" s="10">
        <v>27656</v>
      </c>
      <c r="W657" s="10">
        <v>42551</v>
      </c>
      <c r="X657" s="10">
        <v>28501</v>
      </c>
    </row>
    <row r="658" spans="1:24" x14ac:dyDescent="0.25">
      <c r="A658" s="28">
        <f>COUNTIF($B$6:B658,B658)</f>
        <v>3</v>
      </c>
      <c r="B658" s="3" t="s">
        <v>39</v>
      </c>
      <c r="C658" s="10">
        <v>1574762</v>
      </c>
      <c r="D658" s="10">
        <v>2236491</v>
      </c>
      <c r="E658" s="10">
        <v>1158147</v>
      </c>
      <c r="F658" s="10">
        <v>1329283</v>
      </c>
      <c r="H658" s="3" t="s">
        <v>39</v>
      </c>
      <c r="I658" s="10">
        <v>1574762</v>
      </c>
      <c r="J658" s="10">
        <v>1721097</v>
      </c>
      <c r="K658" s="10">
        <v>1631054</v>
      </c>
      <c r="L658" s="10">
        <v>1371832</v>
      </c>
      <c r="N658" s="3" t="s">
        <v>39</v>
      </c>
      <c r="O658" s="10">
        <v>1574762</v>
      </c>
      <c r="P658" s="10">
        <v>2132007</v>
      </c>
      <c r="Q658" s="10">
        <v>1543234</v>
      </c>
      <c r="R658" s="10">
        <v>1048261</v>
      </c>
      <c r="T658" s="3" t="s">
        <v>39</v>
      </c>
      <c r="U658" s="10">
        <v>1574762</v>
      </c>
      <c r="V658" s="10">
        <v>1457065</v>
      </c>
      <c r="W658" s="10">
        <v>1834382</v>
      </c>
      <c r="X658" s="10">
        <v>1432627</v>
      </c>
    </row>
    <row r="659" spans="1:24" x14ac:dyDescent="0.25">
      <c r="A659" s="28">
        <f>COUNTIF($B$6:B659,B659)</f>
        <v>3</v>
      </c>
      <c r="B659" s="3" t="s">
        <v>40</v>
      </c>
      <c r="C659" s="10">
        <v>1454156</v>
      </c>
      <c r="D659" s="10">
        <v>2057257</v>
      </c>
      <c r="E659" s="10">
        <v>961812</v>
      </c>
      <c r="F659" s="10">
        <v>1343234</v>
      </c>
      <c r="H659" s="3" t="s">
        <v>40</v>
      </c>
      <c r="I659" s="10">
        <v>1454156</v>
      </c>
      <c r="J659" s="10">
        <v>1908434</v>
      </c>
      <c r="K659" s="10">
        <v>1324778</v>
      </c>
      <c r="L659" s="10">
        <v>1128771</v>
      </c>
      <c r="N659" s="3" t="s">
        <v>40</v>
      </c>
      <c r="O659" s="10">
        <v>1454156</v>
      </c>
      <c r="P659" s="10">
        <v>2169968</v>
      </c>
      <c r="Q659" s="10">
        <v>1396476</v>
      </c>
      <c r="R659" s="10">
        <v>795043</v>
      </c>
      <c r="T659" s="3" t="s">
        <v>40</v>
      </c>
      <c r="U659" s="10">
        <v>1454156</v>
      </c>
      <c r="V659" s="10">
        <v>856291</v>
      </c>
      <c r="W659" s="10">
        <v>1630504</v>
      </c>
      <c r="X659" s="10">
        <v>1876302</v>
      </c>
    </row>
    <row r="660" spans="1:24" x14ac:dyDescent="0.25">
      <c r="A660" s="28">
        <f>COUNTIF($B$6:B660,B660)</f>
        <v>3</v>
      </c>
      <c r="B660" s="3" t="s">
        <v>183</v>
      </c>
      <c r="C660" s="10">
        <v>43561</v>
      </c>
      <c r="D660" s="10">
        <v>63701</v>
      </c>
      <c r="E660" s="10">
        <v>27104</v>
      </c>
      <c r="F660" s="10">
        <v>39872</v>
      </c>
      <c r="G660" s="22"/>
      <c r="H660" s="3" t="s">
        <v>183</v>
      </c>
      <c r="I660" s="10">
        <v>43561</v>
      </c>
      <c r="J660" s="10">
        <v>49143</v>
      </c>
      <c r="K660" s="10">
        <v>50656</v>
      </c>
      <c r="L660" s="10">
        <v>30864</v>
      </c>
      <c r="N660" s="3" t="s">
        <v>183</v>
      </c>
      <c r="O660" s="10">
        <v>43561</v>
      </c>
      <c r="P660" s="10">
        <v>56925</v>
      </c>
      <c r="Q660" s="10">
        <v>49780</v>
      </c>
      <c r="R660" s="10">
        <v>23948</v>
      </c>
      <c r="T660" s="3" t="s">
        <v>183</v>
      </c>
      <c r="U660" s="10">
        <v>43561</v>
      </c>
      <c r="V660" s="10">
        <v>55486</v>
      </c>
      <c r="W660" s="10">
        <v>34980</v>
      </c>
      <c r="X660" s="10">
        <v>40211</v>
      </c>
    </row>
    <row r="661" spans="1:24" x14ac:dyDescent="0.25">
      <c r="A661" s="28">
        <f>COUNTIF($B$6:B661,B661)</f>
        <v>2</v>
      </c>
      <c r="B661" s="3" t="s">
        <v>519</v>
      </c>
      <c r="C661" s="10">
        <v>19445</v>
      </c>
      <c r="D661" s="10">
        <v>22955</v>
      </c>
      <c r="E661" s="10">
        <v>17465</v>
      </c>
      <c r="F661" s="10">
        <v>17913</v>
      </c>
      <c r="H661" s="3" t="s">
        <v>519</v>
      </c>
      <c r="I661" s="10">
        <v>19445</v>
      </c>
      <c r="J661" s="10">
        <v>21892</v>
      </c>
      <c r="K661" s="10">
        <v>19455</v>
      </c>
      <c r="L661" s="10">
        <v>16984</v>
      </c>
      <c r="N661" s="3" t="s">
        <v>519</v>
      </c>
      <c r="O661" s="10">
        <v>19445</v>
      </c>
      <c r="P661" s="10">
        <v>19312</v>
      </c>
      <c r="Q661" s="10">
        <v>16595</v>
      </c>
      <c r="R661" s="10">
        <v>22433</v>
      </c>
      <c r="T661" s="3" t="s">
        <v>519</v>
      </c>
      <c r="U661" s="10">
        <v>19445</v>
      </c>
      <c r="V661" s="10">
        <v>16676</v>
      </c>
      <c r="W661" s="10">
        <v>27718</v>
      </c>
      <c r="X661" s="10">
        <v>13932</v>
      </c>
    </row>
    <row r="662" spans="1:24" x14ac:dyDescent="0.25">
      <c r="A662" s="28">
        <f>COUNTIF($B$6:B662,B662)</f>
        <v>2</v>
      </c>
      <c r="B662" s="3" t="s">
        <v>53</v>
      </c>
      <c r="C662" s="10">
        <v>2781817</v>
      </c>
      <c r="D662" s="10">
        <v>3601746</v>
      </c>
      <c r="E662" s="10">
        <v>1962576</v>
      </c>
      <c r="F662" s="10">
        <v>2781128</v>
      </c>
      <c r="H662" s="3" t="s">
        <v>53</v>
      </c>
      <c r="I662" s="10">
        <v>2781817</v>
      </c>
      <c r="J662" s="10">
        <v>3551698</v>
      </c>
      <c r="K662" s="10">
        <v>2520032</v>
      </c>
      <c r="L662" s="10">
        <v>2272963</v>
      </c>
      <c r="N662" s="3" t="s">
        <v>53</v>
      </c>
      <c r="O662" s="10">
        <v>2781817</v>
      </c>
      <c r="P662" s="10">
        <v>3424066</v>
      </c>
      <c r="Q662" s="10">
        <v>2893587</v>
      </c>
      <c r="R662" s="10">
        <v>2026674</v>
      </c>
      <c r="T662" s="3" t="s">
        <v>53</v>
      </c>
      <c r="U662" s="10">
        <v>2781817</v>
      </c>
      <c r="V662" s="10">
        <v>1827370</v>
      </c>
      <c r="W662" s="10">
        <v>2864220</v>
      </c>
      <c r="X662" s="10">
        <v>3655161</v>
      </c>
    </row>
    <row r="663" spans="1:24" x14ac:dyDescent="0.25">
      <c r="A663" s="28">
        <f>COUNTIF($B$6:B663,B663)</f>
        <v>2</v>
      </c>
      <c r="B663" s="3" t="s">
        <v>520</v>
      </c>
      <c r="C663" s="10">
        <v>2645</v>
      </c>
      <c r="D663" s="10">
        <v>1065</v>
      </c>
      <c r="E663" s="10">
        <v>2229</v>
      </c>
      <c r="F663" s="10">
        <v>4643</v>
      </c>
      <c r="H663" s="3" t="s">
        <v>520</v>
      </c>
      <c r="I663" s="10">
        <v>2645</v>
      </c>
      <c r="J663" s="10">
        <v>3144</v>
      </c>
      <c r="K663" s="10">
        <v>2386</v>
      </c>
      <c r="L663" s="10">
        <v>2403</v>
      </c>
      <c r="N663" s="3" t="s">
        <v>520</v>
      </c>
      <c r="O663" s="10">
        <v>2645</v>
      </c>
      <c r="P663" s="9">
        <v>747</v>
      </c>
      <c r="Q663" s="10">
        <v>5301</v>
      </c>
      <c r="R663" s="10">
        <v>1884</v>
      </c>
      <c r="T663" s="3" t="s">
        <v>520</v>
      </c>
      <c r="U663" s="10">
        <v>2645</v>
      </c>
      <c r="V663" s="9">
        <v>205</v>
      </c>
      <c r="W663" s="10">
        <v>1917</v>
      </c>
      <c r="X663" s="10">
        <v>5816</v>
      </c>
    </row>
    <row r="664" spans="1:24" x14ac:dyDescent="0.25">
      <c r="A664" s="28">
        <f>COUNTIF($B$6:B664,B664)</f>
        <v>2</v>
      </c>
      <c r="B664" s="3" t="s">
        <v>521</v>
      </c>
      <c r="C664" s="10">
        <v>18767</v>
      </c>
      <c r="D664" s="10">
        <v>50403</v>
      </c>
      <c r="E664" s="10">
        <v>4830</v>
      </c>
      <c r="F664" s="10">
        <v>1042</v>
      </c>
      <c r="H664" s="3" t="s">
        <v>521</v>
      </c>
      <c r="I664" s="10">
        <v>18767</v>
      </c>
      <c r="J664" s="10">
        <v>45399</v>
      </c>
      <c r="K664" s="10">
        <v>10875</v>
      </c>
      <c r="L664" s="9">
        <v>0</v>
      </c>
      <c r="N664" s="3" t="s">
        <v>521</v>
      </c>
      <c r="O664" s="10">
        <v>18767</v>
      </c>
      <c r="P664" s="10">
        <v>47317</v>
      </c>
      <c r="Q664" s="10">
        <v>4668</v>
      </c>
      <c r="R664" s="10">
        <v>4295</v>
      </c>
      <c r="T664" s="3" t="s">
        <v>521</v>
      </c>
      <c r="U664" s="10">
        <v>18767</v>
      </c>
      <c r="V664" s="10">
        <v>29509</v>
      </c>
      <c r="W664" s="10">
        <v>16660</v>
      </c>
      <c r="X664" s="10">
        <v>10120</v>
      </c>
    </row>
    <row r="665" spans="1:24" x14ac:dyDescent="0.25">
      <c r="A665" s="28">
        <f>COUNTIF($B$6:B665,B665)</f>
        <v>3</v>
      </c>
      <c r="B665" s="3" t="s">
        <v>419</v>
      </c>
      <c r="C665" s="9">
        <v>445</v>
      </c>
      <c r="D665" s="9">
        <v>160</v>
      </c>
      <c r="E665" s="9">
        <v>124</v>
      </c>
      <c r="F665" s="10">
        <v>1052</v>
      </c>
      <c r="H665" s="3" t="s">
        <v>419</v>
      </c>
      <c r="I665" s="9">
        <v>445</v>
      </c>
      <c r="J665" s="9">
        <v>231</v>
      </c>
      <c r="K665" s="9">
        <v>593</v>
      </c>
      <c r="L665" s="9">
        <v>512</v>
      </c>
      <c r="N665" s="3" t="s">
        <v>419</v>
      </c>
      <c r="O665" s="9">
        <v>445</v>
      </c>
      <c r="P665" s="9">
        <v>557</v>
      </c>
      <c r="Q665" s="9">
        <v>195</v>
      </c>
      <c r="R665" s="9">
        <v>585</v>
      </c>
      <c r="T665" s="3" t="s">
        <v>419</v>
      </c>
      <c r="U665" s="9">
        <v>445</v>
      </c>
      <c r="V665" s="9">
        <v>663</v>
      </c>
      <c r="W665" s="9">
        <v>100</v>
      </c>
      <c r="X665" s="9">
        <v>573</v>
      </c>
    </row>
    <row r="666" spans="1:24" x14ac:dyDescent="0.25">
      <c r="A666" s="28">
        <f>COUNTIF($B$6:B666,B666)</f>
        <v>2</v>
      </c>
      <c r="B666" s="3" t="s">
        <v>522</v>
      </c>
      <c r="C666" s="10">
        <v>4457</v>
      </c>
      <c r="D666" s="10">
        <v>2201</v>
      </c>
      <c r="E666" s="10">
        <v>3753</v>
      </c>
      <c r="F666" s="10">
        <v>7422</v>
      </c>
      <c r="H666" s="3" t="s">
        <v>522</v>
      </c>
      <c r="I666" s="10">
        <v>4457</v>
      </c>
      <c r="J666" s="10">
        <v>7665</v>
      </c>
      <c r="K666" s="10">
        <v>3842</v>
      </c>
      <c r="L666" s="10">
        <v>1861</v>
      </c>
      <c r="N666" s="3" t="s">
        <v>522</v>
      </c>
      <c r="O666" s="10">
        <v>4457</v>
      </c>
      <c r="P666" s="10">
        <v>7470</v>
      </c>
      <c r="Q666" s="10">
        <v>3449</v>
      </c>
      <c r="R666" s="10">
        <v>2450</v>
      </c>
      <c r="T666" s="3" t="s">
        <v>522</v>
      </c>
      <c r="U666" s="10">
        <v>4457</v>
      </c>
      <c r="V666" s="10">
        <v>2070</v>
      </c>
      <c r="W666" s="10">
        <v>8781</v>
      </c>
      <c r="X666" s="10">
        <v>2518</v>
      </c>
    </row>
    <row r="667" spans="1:24" x14ac:dyDescent="0.25">
      <c r="A667" s="28">
        <f>COUNTIF($B$6:B667,B667)</f>
        <v>2</v>
      </c>
      <c r="B667" s="3" t="s">
        <v>54</v>
      </c>
      <c r="C667" s="10">
        <v>636080</v>
      </c>
      <c r="D667" s="10">
        <v>879464</v>
      </c>
      <c r="E667" s="10">
        <v>478061</v>
      </c>
      <c r="F667" s="10">
        <v>550587</v>
      </c>
      <c r="H667" s="3" t="s">
        <v>54</v>
      </c>
      <c r="I667" s="10">
        <v>636080</v>
      </c>
      <c r="J667" s="10">
        <v>675446</v>
      </c>
      <c r="K667" s="10">
        <v>665569</v>
      </c>
      <c r="L667" s="10">
        <v>567122</v>
      </c>
      <c r="N667" s="3" t="s">
        <v>54</v>
      </c>
      <c r="O667" s="10">
        <v>636080</v>
      </c>
      <c r="P667" s="10">
        <v>857758</v>
      </c>
      <c r="Q667" s="10">
        <v>679209</v>
      </c>
      <c r="R667" s="10">
        <v>370878</v>
      </c>
      <c r="T667" s="3" t="s">
        <v>54</v>
      </c>
      <c r="U667" s="10">
        <v>636080</v>
      </c>
      <c r="V667" s="10">
        <v>624015</v>
      </c>
      <c r="W667" s="10">
        <v>716500</v>
      </c>
      <c r="X667" s="10">
        <v>567622</v>
      </c>
    </row>
    <row r="668" spans="1:24" x14ac:dyDescent="0.25">
      <c r="A668" s="28">
        <f>COUNTIF($B$6:B668,B668)</f>
        <v>2</v>
      </c>
      <c r="B668" s="3" t="s">
        <v>55</v>
      </c>
      <c r="C668" s="10">
        <v>281124</v>
      </c>
      <c r="D668" s="10">
        <v>383492</v>
      </c>
      <c r="E668" s="10">
        <v>197639</v>
      </c>
      <c r="F668" s="10">
        <v>262214</v>
      </c>
      <c r="H668" s="3" t="s">
        <v>55</v>
      </c>
      <c r="I668" s="10">
        <v>281124</v>
      </c>
      <c r="J668" s="10">
        <v>389871</v>
      </c>
      <c r="K668" s="10">
        <v>242113</v>
      </c>
      <c r="L668" s="10">
        <v>211285</v>
      </c>
      <c r="N668" s="3" t="s">
        <v>55</v>
      </c>
      <c r="O668" s="10">
        <v>281124</v>
      </c>
      <c r="P668" s="10">
        <v>361828</v>
      </c>
      <c r="Q668" s="10">
        <v>279471</v>
      </c>
      <c r="R668" s="10">
        <v>201956</v>
      </c>
      <c r="T668" s="3" t="s">
        <v>55</v>
      </c>
      <c r="U668" s="10">
        <v>281124</v>
      </c>
      <c r="V668" s="10">
        <v>169679</v>
      </c>
      <c r="W668" s="10">
        <v>319509</v>
      </c>
      <c r="X668" s="10">
        <v>354294</v>
      </c>
    </row>
    <row r="669" spans="1:24" x14ac:dyDescent="0.25">
      <c r="A669" s="28">
        <f>COUNTIF($B$6:B669,B669)</f>
        <v>2</v>
      </c>
      <c r="B669" s="3" t="s">
        <v>56</v>
      </c>
      <c r="C669" s="10">
        <v>89440</v>
      </c>
      <c r="D669" s="10">
        <v>114259</v>
      </c>
      <c r="E669" s="10">
        <v>68004</v>
      </c>
      <c r="F669" s="10">
        <v>86051</v>
      </c>
      <c r="H669" s="3" t="s">
        <v>56</v>
      </c>
      <c r="I669" s="10">
        <v>89440</v>
      </c>
      <c r="J669" s="10">
        <v>93527</v>
      </c>
      <c r="K669" s="10">
        <v>90436</v>
      </c>
      <c r="L669" s="10">
        <v>84349</v>
      </c>
      <c r="N669" s="3" t="s">
        <v>56</v>
      </c>
      <c r="O669" s="10">
        <v>89440</v>
      </c>
      <c r="P669" s="10">
        <v>115622</v>
      </c>
      <c r="Q669" s="10">
        <v>91375</v>
      </c>
      <c r="R669" s="10">
        <v>61281</v>
      </c>
      <c r="T669" s="3" t="s">
        <v>56</v>
      </c>
      <c r="U669" s="10">
        <v>89440</v>
      </c>
      <c r="V669" s="10">
        <v>78279</v>
      </c>
      <c r="W669" s="10">
        <v>97875</v>
      </c>
      <c r="X669" s="10">
        <v>92170</v>
      </c>
    </row>
    <row r="670" spans="1:24" x14ac:dyDescent="0.25">
      <c r="A670" s="28">
        <f>COUNTIF($B$6:B670,B670)</f>
        <v>2</v>
      </c>
      <c r="B670" s="3" t="s">
        <v>57</v>
      </c>
      <c r="C670" s="10">
        <v>129740</v>
      </c>
      <c r="D670" s="10">
        <v>167567</v>
      </c>
      <c r="E670" s="10">
        <v>104194</v>
      </c>
      <c r="F670" s="10">
        <v>117441</v>
      </c>
      <c r="H670" s="3" t="s">
        <v>57</v>
      </c>
      <c r="I670" s="10">
        <v>129740</v>
      </c>
      <c r="J670" s="10">
        <v>140097</v>
      </c>
      <c r="K670" s="10">
        <v>128208</v>
      </c>
      <c r="L670" s="10">
        <v>120901</v>
      </c>
      <c r="N670" s="3" t="s">
        <v>57</v>
      </c>
      <c r="O670" s="10">
        <v>129740</v>
      </c>
      <c r="P670" s="10">
        <v>174432</v>
      </c>
      <c r="Q670" s="10">
        <v>132973</v>
      </c>
      <c r="R670" s="10">
        <v>81744</v>
      </c>
      <c r="T670" s="3" t="s">
        <v>57</v>
      </c>
      <c r="U670" s="10">
        <v>129740</v>
      </c>
      <c r="V670" s="10">
        <v>103896</v>
      </c>
      <c r="W670" s="10">
        <v>149515</v>
      </c>
      <c r="X670" s="10">
        <v>135818</v>
      </c>
    </row>
    <row r="671" spans="1:24" x14ac:dyDescent="0.25">
      <c r="A671" s="28">
        <f>COUNTIF($B$6:B671,B671)</f>
        <v>2</v>
      </c>
      <c r="B671" s="3" t="s">
        <v>523</v>
      </c>
      <c r="C671" s="9">
        <v>1</v>
      </c>
      <c r="D671" s="9">
        <v>0</v>
      </c>
      <c r="E671" s="9">
        <v>0</v>
      </c>
      <c r="F671" s="9">
        <v>3</v>
      </c>
      <c r="H671" s="3" t="s">
        <v>523</v>
      </c>
      <c r="I671" s="9">
        <v>1</v>
      </c>
      <c r="J671" s="9">
        <v>0</v>
      </c>
      <c r="K671" s="9">
        <v>0</v>
      </c>
      <c r="L671" s="9">
        <v>3</v>
      </c>
      <c r="N671" s="3" t="s">
        <v>523</v>
      </c>
      <c r="O671" s="9">
        <v>1</v>
      </c>
      <c r="P671" s="9">
        <v>3</v>
      </c>
      <c r="Q671" s="9">
        <v>0</v>
      </c>
      <c r="R671" s="9">
        <v>0</v>
      </c>
      <c r="T671" s="3" t="s">
        <v>523</v>
      </c>
      <c r="U671" s="9">
        <v>1</v>
      </c>
      <c r="V671" s="9">
        <v>3</v>
      </c>
      <c r="W671" s="9">
        <v>0</v>
      </c>
      <c r="X671" s="9">
        <v>0</v>
      </c>
    </row>
    <row r="672" spans="1:24" x14ac:dyDescent="0.25">
      <c r="A672" s="28">
        <f>COUNTIF($B$6:B672,B672)</f>
        <v>2</v>
      </c>
      <c r="B672" s="5" t="s">
        <v>524</v>
      </c>
      <c r="C672" s="13">
        <v>36572933</v>
      </c>
      <c r="D672" s="13">
        <v>47539512</v>
      </c>
      <c r="E672" s="13">
        <v>28075801</v>
      </c>
      <c r="F672" s="13">
        <v>34099806</v>
      </c>
      <c r="H672" s="5" t="s">
        <v>524</v>
      </c>
      <c r="I672" s="13">
        <v>36572933</v>
      </c>
      <c r="J672" s="13">
        <v>37474414</v>
      </c>
      <c r="K672" s="13">
        <v>38822944</v>
      </c>
      <c r="L672" s="13">
        <v>33416745</v>
      </c>
      <c r="N672" s="5" t="s">
        <v>524</v>
      </c>
      <c r="O672" s="13">
        <v>36572933</v>
      </c>
      <c r="P672" s="13">
        <v>45915218</v>
      </c>
      <c r="Q672" s="13">
        <v>36702867</v>
      </c>
      <c r="R672" s="13">
        <v>27086598</v>
      </c>
      <c r="T672" s="5" t="s">
        <v>524</v>
      </c>
      <c r="U672" s="13">
        <v>36572933</v>
      </c>
      <c r="V672" s="13">
        <v>30619429</v>
      </c>
      <c r="W672" s="13">
        <v>41014145</v>
      </c>
      <c r="X672" s="13">
        <v>38087480</v>
      </c>
    </row>
    <row r="673" spans="1:24" x14ac:dyDescent="0.25">
      <c r="A673" s="28">
        <f>COUNTIF($B$6:B673,B673)</f>
        <v>0</v>
      </c>
      <c r="B673" s="3"/>
      <c r="C673" s="9"/>
      <c r="D673" s="9"/>
      <c r="E673" s="9"/>
      <c r="F673" s="9"/>
      <c r="H673" s="3"/>
      <c r="I673" s="9"/>
      <c r="J673" s="9"/>
      <c r="K673" s="9"/>
      <c r="L673" s="9"/>
      <c r="N673" s="3"/>
      <c r="O673" s="9"/>
      <c r="P673" s="9"/>
      <c r="Q673" s="9"/>
      <c r="R673" s="9"/>
      <c r="T673" s="3"/>
      <c r="U673" s="9"/>
      <c r="V673" s="9"/>
      <c r="W673" s="9"/>
      <c r="X673" s="9"/>
    </row>
    <row r="674" spans="1:24" x14ac:dyDescent="0.25">
      <c r="A674" s="28">
        <f>COUNTIF($B$6:B674,B674)</f>
        <v>2</v>
      </c>
      <c r="B674" s="3" t="s">
        <v>525</v>
      </c>
      <c r="C674" s="10">
        <v>164652</v>
      </c>
      <c r="D674" s="10">
        <v>203340</v>
      </c>
      <c r="E674" s="10">
        <v>154640</v>
      </c>
      <c r="F674" s="10">
        <v>135935</v>
      </c>
      <c r="H674" s="3" t="s">
        <v>525</v>
      </c>
      <c r="I674" s="10">
        <v>164652</v>
      </c>
      <c r="J674" s="10">
        <v>154119</v>
      </c>
      <c r="K674" s="10">
        <v>180332</v>
      </c>
      <c r="L674" s="10">
        <v>159498</v>
      </c>
      <c r="N674" s="3" t="s">
        <v>525</v>
      </c>
      <c r="O674" s="10">
        <v>164652</v>
      </c>
      <c r="P674" s="10">
        <v>187669</v>
      </c>
      <c r="Q674" s="10">
        <v>159963</v>
      </c>
      <c r="R674" s="10">
        <v>146297</v>
      </c>
      <c r="T674" s="3" t="s">
        <v>525</v>
      </c>
      <c r="U674" s="10">
        <v>164652</v>
      </c>
      <c r="V674" s="10">
        <v>161499</v>
      </c>
      <c r="W674" s="10">
        <v>181346</v>
      </c>
      <c r="X674" s="10">
        <v>151092</v>
      </c>
    </row>
    <row r="675" spans="1:24" x14ac:dyDescent="0.25">
      <c r="A675" s="28">
        <f>COUNTIF($B$6:B675,B675)</f>
        <v>3</v>
      </c>
      <c r="B675" s="3" t="s">
        <v>142</v>
      </c>
      <c r="C675" s="10">
        <v>617484</v>
      </c>
      <c r="D675" s="10">
        <v>882686</v>
      </c>
      <c r="E675" s="10">
        <v>474685</v>
      </c>
      <c r="F675" s="10">
        <v>494899</v>
      </c>
      <c r="H675" s="3" t="s">
        <v>142</v>
      </c>
      <c r="I675" s="10">
        <v>617484</v>
      </c>
      <c r="J675" s="10">
        <v>470560</v>
      </c>
      <c r="K675" s="10">
        <v>690374</v>
      </c>
      <c r="L675" s="10">
        <v>691628</v>
      </c>
      <c r="N675" s="3" t="s">
        <v>142</v>
      </c>
      <c r="O675" s="10">
        <v>617484</v>
      </c>
      <c r="P675" s="10">
        <v>742015</v>
      </c>
      <c r="Q675" s="10">
        <v>645722</v>
      </c>
      <c r="R675" s="10">
        <v>464488</v>
      </c>
      <c r="T675" s="3" t="s">
        <v>142</v>
      </c>
      <c r="U675" s="10">
        <v>617484</v>
      </c>
      <c r="V675" s="10">
        <v>810419</v>
      </c>
      <c r="W675" s="10">
        <v>520879</v>
      </c>
      <c r="X675" s="10">
        <v>521011</v>
      </c>
    </row>
    <row r="676" spans="1:24" x14ac:dyDescent="0.25">
      <c r="A676" s="28">
        <f>COUNTIF($B$6:B676,B676)</f>
        <v>1</v>
      </c>
      <c r="B676" s="3" t="s">
        <v>558</v>
      </c>
      <c r="C676" s="10">
        <v>2549</v>
      </c>
      <c r="D676" s="10">
        <v>5597</v>
      </c>
      <c r="E676" s="9">
        <v>457</v>
      </c>
      <c r="F676" s="10">
        <v>1593</v>
      </c>
      <c r="H676" s="3" t="s">
        <v>558</v>
      </c>
      <c r="I676" s="10">
        <v>2549</v>
      </c>
      <c r="J676" s="10">
        <v>3839</v>
      </c>
      <c r="K676" s="10">
        <v>1389</v>
      </c>
      <c r="L676" s="10">
        <v>2419</v>
      </c>
      <c r="N676" s="3" t="s">
        <v>558</v>
      </c>
      <c r="O676" s="10">
        <v>2549</v>
      </c>
      <c r="P676" s="10">
        <v>2500</v>
      </c>
      <c r="Q676" s="10">
        <v>2377</v>
      </c>
      <c r="R676" s="10">
        <v>2772</v>
      </c>
      <c r="T676" s="3" t="s">
        <v>558</v>
      </c>
      <c r="U676" s="10">
        <v>2549</v>
      </c>
      <c r="V676" s="10">
        <v>2727</v>
      </c>
      <c r="W676" s="10">
        <v>3025</v>
      </c>
      <c r="X676" s="10">
        <v>1895</v>
      </c>
    </row>
    <row r="677" spans="1:24" x14ac:dyDescent="0.25">
      <c r="A677" s="28">
        <f>COUNTIF($B$6:B677,B677)</f>
        <v>2</v>
      </c>
      <c r="B677" s="3" t="s">
        <v>527</v>
      </c>
      <c r="C677" s="9">
        <v>0</v>
      </c>
      <c r="D677" s="9">
        <v>0</v>
      </c>
      <c r="E677" s="9">
        <v>0</v>
      </c>
      <c r="F677" s="9">
        <v>0</v>
      </c>
      <c r="H677" s="3" t="s">
        <v>527</v>
      </c>
      <c r="I677" s="9">
        <v>0</v>
      </c>
      <c r="J677" s="9">
        <v>0</v>
      </c>
      <c r="K677" s="9">
        <v>0</v>
      </c>
      <c r="L677" s="9">
        <v>0</v>
      </c>
      <c r="N677" s="3" t="s">
        <v>527</v>
      </c>
      <c r="O677" s="9">
        <v>0</v>
      </c>
      <c r="P677" s="9">
        <v>0</v>
      </c>
      <c r="Q677" s="9">
        <v>0</v>
      </c>
      <c r="R677" s="9">
        <v>0</v>
      </c>
      <c r="T677" s="3" t="s">
        <v>527</v>
      </c>
      <c r="U677" s="9">
        <v>0</v>
      </c>
      <c r="V677" s="9">
        <v>0</v>
      </c>
      <c r="W677" s="9">
        <v>0</v>
      </c>
      <c r="X677" s="9">
        <v>0</v>
      </c>
    </row>
    <row r="678" spans="1:24" x14ac:dyDescent="0.25">
      <c r="A678" s="28">
        <f>COUNTIF($B$6:B678,B678)</f>
        <v>2</v>
      </c>
      <c r="B678" s="3" t="s">
        <v>528</v>
      </c>
      <c r="C678" s="10">
        <v>347794</v>
      </c>
      <c r="D678" s="10">
        <v>636087</v>
      </c>
      <c r="E678" s="10">
        <v>131222</v>
      </c>
      <c r="F678" s="10">
        <v>275966</v>
      </c>
      <c r="H678" s="3" t="s">
        <v>528</v>
      </c>
      <c r="I678" s="10">
        <v>347794</v>
      </c>
      <c r="J678" s="10">
        <v>369072</v>
      </c>
      <c r="K678" s="10">
        <v>235440</v>
      </c>
      <c r="L678" s="10">
        <v>439006</v>
      </c>
      <c r="N678" s="3" t="s">
        <v>528</v>
      </c>
      <c r="O678" s="10">
        <v>347794</v>
      </c>
      <c r="P678" s="10">
        <v>269794</v>
      </c>
      <c r="Q678" s="10">
        <v>453293</v>
      </c>
      <c r="R678" s="10">
        <v>320255</v>
      </c>
      <c r="T678" s="3" t="s">
        <v>528</v>
      </c>
      <c r="U678" s="10">
        <v>347794</v>
      </c>
      <c r="V678" s="10">
        <v>225628</v>
      </c>
      <c r="W678" s="10">
        <v>609016</v>
      </c>
      <c r="X678" s="10">
        <v>208531</v>
      </c>
    </row>
    <row r="679" spans="1:24" x14ac:dyDescent="0.25">
      <c r="A679" s="28">
        <f>COUNTIF($B$6:B679,B679)</f>
        <v>1</v>
      </c>
      <c r="B679" s="3" t="s">
        <v>559</v>
      </c>
      <c r="C679" s="10">
        <v>81216</v>
      </c>
      <c r="D679" s="10">
        <v>165161</v>
      </c>
      <c r="E679" s="10">
        <v>44383</v>
      </c>
      <c r="F679" s="10">
        <v>34034</v>
      </c>
      <c r="H679" s="3" t="s">
        <v>559</v>
      </c>
      <c r="I679" s="10">
        <v>81216</v>
      </c>
      <c r="J679" s="10">
        <v>62403</v>
      </c>
      <c r="K679" s="10">
        <v>106929</v>
      </c>
      <c r="L679" s="10">
        <v>74305</v>
      </c>
      <c r="N679" s="3" t="s">
        <v>559</v>
      </c>
      <c r="O679" s="10">
        <v>81216</v>
      </c>
      <c r="P679" s="10">
        <v>111987</v>
      </c>
      <c r="Q679" s="10">
        <v>89985</v>
      </c>
      <c r="R679" s="10">
        <v>41617</v>
      </c>
      <c r="T679" s="3" t="s">
        <v>559</v>
      </c>
      <c r="U679" s="10">
        <v>81216</v>
      </c>
      <c r="V679" s="10">
        <v>106041</v>
      </c>
      <c r="W679" s="10">
        <v>73703</v>
      </c>
      <c r="X679" s="10">
        <v>63878</v>
      </c>
    </row>
    <row r="680" spans="1:24" x14ac:dyDescent="0.25">
      <c r="A680" s="28">
        <f>COUNTIF($B$6:B680,B680)</f>
        <v>0</v>
      </c>
      <c r="B680" s="3"/>
      <c r="C680" s="9"/>
      <c r="D680" s="9"/>
      <c r="E680" s="9"/>
      <c r="F680" s="9"/>
      <c r="H680" s="3"/>
      <c r="I680" s="9"/>
      <c r="J680" s="9"/>
      <c r="K680" s="9"/>
      <c r="L680" s="9"/>
      <c r="N680" s="3"/>
      <c r="O680" s="9"/>
      <c r="P680" s="9"/>
      <c r="Q680" s="9"/>
      <c r="R680" s="9"/>
      <c r="T680" s="3"/>
      <c r="U680" s="9"/>
      <c r="V680" s="9"/>
      <c r="W680" s="9"/>
      <c r="X680" s="9"/>
    </row>
    <row r="681" spans="1:24" x14ac:dyDescent="0.25">
      <c r="A681" s="28">
        <f>COUNTIF($B$6:B681,B681)</f>
        <v>2</v>
      </c>
      <c r="B681" s="3" t="s">
        <v>530</v>
      </c>
      <c r="C681" s="10">
        <v>1048132</v>
      </c>
      <c r="D681" s="10">
        <v>1713063</v>
      </c>
      <c r="E681" s="10">
        <v>618669</v>
      </c>
      <c r="F681" s="10">
        <v>812314</v>
      </c>
      <c r="H681" s="3" t="s">
        <v>530</v>
      </c>
      <c r="I681" s="10">
        <v>1048132</v>
      </c>
      <c r="J681" s="10">
        <v>1128764</v>
      </c>
      <c r="K681" s="10">
        <v>1021707</v>
      </c>
      <c r="L681" s="10">
        <v>993845</v>
      </c>
      <c r="N681" s="3" t="s">
        <v>530</v>
      </c>
      <c r="O681" s="10">
        <v>1048132</v>
      </c>
      <c r="P681" s="10">
        <v>1400986</v>
      </c>
      <c r="Q681" s="10">
        <v>1028407</v>
      </c>
      <c r="R681" s="10">
        <v>714508</v>
      </c>
      <c r="T681" s="3" t="s">
        <v>530</v>
      </c>
      <c r="U681" s="10">
        <v>1048132</v>
      </c>
      <c r="V681" s="10">
        <v>1009124</v>
      </c>
      <c r="W681" s="10">
        <v>1117933</v>
      </c>
      <c r="X681" s="10">
        <v>1017294</v>
      </c>
    </row>
    <row r="682" spans="1:24" x14ac:dyDescent="0.25">
      <c r="A682" s="28">
        <f>COUNTIF($B$6:B682,B682)</f>
        <v>1</v>
      </c>
      <c r="B682" s="3" t="s">
        <v>560</v>
      </c>
      <c r="C682" s="10">
        <v>158093</v>
      </c>
      <c r="D682" s="10">
        <v>90771</v>
      </c>
      <c r="E682" s="10">
        <v>76092</v>
      </c>
      <c r="F682" s="10">
        <v>307639</v>
      </c>
      <c r="H682" s="3" t="s">
        <v>560</v>
      </c>
      <c r="I682" s="10">
        <v>158093</v>
      </c>
      <c r="J682" s="10">
        <v>110578</v>
      </c>
      <c r="K682" s="10">
        <v>123589</v>
      </c>
      <c r="L682" s="10">
        <v>240234</v>
      </c>
      <c r="N682" s="3" t="s">
        <v>560</v>
      </c>
      <c r="O682" s="10">
        <v>158093</v>
      </c>
      <c r="P682" s="10">
        <v>171747</v>
      </c>
      <c r="Q682" s="10">
        <v>178323</v>
      </c>
      <c r="R682" s="10">
        <v>124158</v>
      </c>
      <c r="T682" s="3" t="s">
        <v>560</v>
      </c>
      <c r="U682" s="10">
        <v>158093</v>
      </c>
      <c r="V682" s="10">
        <v>29504</v>
      </c>
      <c r="W682" s="10">
        <v>46232</v>
      </c>
      <c r="X682" s="10">
        <v>398901</v>
      </c>
    </row>
    <row r="683" spans="1:24" x14ac:dyDescent="0.25">
      <c r="A683" s="28">
        <f>COUNTIF($B$6:B683,B683)</f>
        <v>2</v>
      </c>
      <c r="B683" s="3" t="s">
        <v>531</v>
      </c>
      <c r="C683" s="10">
        <v>120754</v>
      </c>
      <c r="D683" s="10">
        <v>182314</v>
      </c>
      <c r="E683" s="10">
        <v>84788</v>
      </c>
      <c r="F683" s="10">
        <v>95123</v>
      </c>
      <c r="H683" s="3" t="s">
        <v>531</v>
      </c>
      <c r="I683" s="10">
        <v>120754</v>
      </c>
      <c r="J683" s="10">
        <v>102051</v>
      </c>
      <c r="K683" s="10">
        <v>117416</v>
      </c>
      <c r="L683" s="10">
        <v>142829</v>
      </c>
      <c r="N683" s="3" t="s">
        <v>531</v>
      </c>
      <c r="O683" s="10">
        <v>120754</v>
      </c>
      <c r="P683" s="10">
        <v>129874</v>
      </c>
      <c r="Q683" s="10">
        <v>79708</v>
      </c>
      <c r="R683" s="10">
        <v>152729</v>
      </c>
      <c r="T683" s="3" t="s">
        <v>531</v>
      </c>
      <c r="U683" s="10">
        <v>120754</v>
      </c>
      <c r="V683" s="10">
        <v>131475</v>
      </c>
      <c r="W683" s="10">
        <v>86109</v>
      </c>
      <c r="X683" s="10">
        <v>144715</v>
      </c>
    </row>
    <row r="684" spans="1:24" x14ac:dyDescent="0.25">
      <c r="A684" s="28">
        <f>COUNTIF($B$6:B684,B684)</f>
        <v>2</v>
      </c>
      <c r="B684" s="3" t="s">
        <v>58</v>
      </c>
      <c r="C684" s="10">
        <v>23967</v>
      </c>
      <c r="D684" s="10">
        <v>19328</v>
      </c>
      <c r="E684" s="10">
        <v>9847</v>
      </c>
      <c r="F684" s="10">
        <v>42755</v>
      </c>
      <c r="H684" s="3" t="s">
        <v>58</v>
      </c>
      <c r="I684" s="10">
        <v>23967</v>
      </c>
      <c r="J684" s="10">
        <v>7571</v>
      </c>
      <c r="K684" s="10">
        <v>25138</v>
      </c>
      <c r="L684" s="10">
        <v>39215</v>
      </c>
      <c r="N684" s="3" t="s">
        <v>58</v>
      </c>
      <c r="O684" s="10">
        <v>23967</v>
      </c>
      <c r="P684" s="10">
        <v>2477</v>
      </c>
      <c r="Q684" s="10">
        <v>34769</v>
      </c>
      <c r="R684" s="10">
        <v>34672</v>
      </c>
      <c r="T684" s="3" t="s">
        <v>58</v>
      </c>
      <c r="U684" s="10">
        <v>23967</v>
      </c>
      <c r="V684" s="10">
        <v>20879</v>
      </c>
      <c r="W684" s="10">
        <v>34343</v>
      </c>
      <c r="X684" s="10">
        <v>16670</v>
      </c>
    </row>
    <row r="685" spans="1:24" x14ac:dyDescent="0.25">
      <c r="A685" s="28">
        <f>COUNTIF($B$6:B685,B685)</f>
        <v>2</v>
      </c>
      <c r="B685" s="3" t="s">
        <v>532</v>
      </c>
      <c r="C685" s="10">
        <v>6987</v>
      </c>
      <c r="D685" s="10">
        <v>12322</v>
      </c>
      <c r="E685" s="10">
        <v>5699</v>
      </c>
      <c r="F685" s="10">
        <v>2934</v>
      </c>
      <c r="H685" s="3" t="s">
        <v>532</v>
      </c>
      <c r="I685" s="10">
        <v>6987</v>
      </c>
      <c r="J685" s="10">
        <v>6246</v>
      </c>
      <c r="K685" s="10">
        <v>6008</v>
      </c>
      <c r="L685" s="10">
        <v>8709</v>
      </c>
      <c r="N685" s="3" t="s">
        <v>532</v>
      </c>
      <c r="O685" s="10">
        <v>6987</v>
      </c>
      <c r="P685" s="10">
        <v>5871</v>
      </c>
      <c r="Q685" s="10">
        <v>12145</v>
      </c>
      <c r="R685" s="10">
        <v>2939</v>
      </c>
      <c r="T685" s="3" t="s">
        <v>532</v>
      </c>
      <c r="U685" s="10">
        <v>6987</v>
      </c>
      <c r="V685" s="10">
        <v>12258</v>
      </c>
      <c r="W685" s="10">
        <v>5806</v>
      </c>
      <c r="X685" s="10">
        <v>2891</v>
      </c>
    </row>
    <row r="686" spans="1:24" x14ac:dyDescent="0.25">
      <c r="A686" s="28">
        <f>COUNTIF($B$6:B686,B686)</f>
        <v>1</v>
      </c>
      <c r="B686" s="3" t="s">
        <v>561</v>
      </c>
      <c r="C686" s="10">
        <v>634712</v>
      </c>
      <c r="D686" s="10">
        <v>1071687</v>
      </c>
      <c r="E686" s="10">
        <v>314747</v>
      </c>
      <c r="F686" s="10">
        <v>517527</v>
      </c>
      <c r="H686" s="3" t="s">
        <v>561</v>
      </c>
      <c r="I686" s="10">
        <v>634712</v>
      </c>
      <c r="J686" s="10">
        <v>314317</v>
      </c>
      <c r="K686" s="10">
        <v>783898</v>
      </c>
      <c r="L686" s="10">
        <v>806175</v>
      </c>
      <c r="N686" s="3" t="s">
        <v>561</v>
      </c>
      <c r="O686" s="10">
        <v>634712</v>
      </c>
      <c r="P686" s="10">
        <v>870219</v>
      </c>
      <c r="Q686" s="10">
        <v>555882</v>
      </c>
      <c r="R686" s="10">
        <v>477800</v>
      </c>
      <c r="T686" s="3" t="s">
        <v>561</v>
      </c>
      <c r="U686" s="10">
        <v>634712</v>
      </c>
      <c r="V686" s="10">
        <v>1152167</v>
      </c>
      <c r="W686" s="10">
        <v>633495</v>
      </c>
      <c r="X686" s="10">
        <v>117704</v>
      </c>
    </row>
    <row r="687" spans="1:24" x14ac:dyDescent="0.25">
      <c r="A687" s="28">
        <f>COUNTIF($B$6:B687,B687)</f>
        <v>1</v>
      </c>
      <c r="B687" s="3" t="s">
        <v>562</v>
      </c>
      <c r="C687" s="10">
        <v>166803</v>
      </c>
      <c r="D687" s="10">
        <v>369228</v>
      </c>
      <c r="E687" s="10">
        <v>89456</v>
      </c>
      <c r="F687" s="10">
        <v>41537</v>
      </c>
      <c r="H687" s="3" t="s">
        <v>562</v>
      </c>
      <c r="I687" s="10">
        <v>166803</v>
      </c>
      <c r="J687" s="10">
        <v>168635</v>
      </c>
      <c r="K687" s="10">
        <v>154772</v>
      </c>
      <c r="L687" s="10">
        <v>177017</v>
      </c>
      <c r="N687" s="3" t="s">
        <v>562</v>
      </c>
      <c r="O687" s="10">
        <v>166803</v>
      </c>
      <c r="P687" s="10">
        <v>281520</v>
      </c>
      <c r="Q687" s="10">
        <v>141647</v>
      </c>
      <c r="R687" s="10">
        <v>77108</v>
      </c>
      <c r="T687" s="3" t="s">
        <v>562</v>
      </c>
      <c r="U687" s="10">
        <v>166803</v>
      </c>
      <c r="V687" s="10">
        <v>366032</v>
      </c>
      <c r="W687" s="10">
        <v>121809</v>
      </c>
      <c r="X687" s="10">
        <v>12337</v>
      </c>
    </row>
    <row r="688" spans="1:24" x14ac:dyDescent="0.25">
      <c r="A688" s="28">
        <f>COUNTIF($B$6:B688,B688)</f>
        <v>1</v>
      </c>
      <c r="B688" s="3" t="s">
        <v>563</v>
      </c>
      <c r="C688" s="10">
        <v>105521</v>
      </c>
      <c r="D688" s="10">
        <v>191297</v>
      </c>
      <c r="E688" s="10">
        <v>26034</v>
      </c>
      <c r="F688" s="10">
        <v>99223</v>
      </c>
      <c r="H688" s="3" t="s">
        <v>563</v>
      </c>
      <c r="I688" s="10">
        <v>105521</v>
      </c>
      <c r="J688" s="10">
        <v>30908</v>
      </c>
      <c r="K688" s="10">
        <v>99165</v>
      </c>
      <c r="L688" s="10">
        <v>186611</v>
      </c>
      <c r="N688" s="3" t="s">
        <v>563</v>
      </c>
      <c r="O688" s="10">
        <v>105521</v>
      </c>
      <c r="P688" s="10">
        <v>231771</v>
      </c>
      <c r="Q688" s="10">
        <v>30695</v>
      </c>
      <c r="R688" s="10">
        <v>54022</v>
      </c>
      <c r="T688" s="3" t="s">
        <v>563</v>
      </c>
      <c r="U688" s="10">
        <v>105521</v>
      </c>
      <c r="V688" s="10">
        <v>175569</v>
      </c>
      <c r="W688" s="10">
        <v>111326</v>
      </c>
      <c r="X688" s="10">
        <v>29556</v>
      </c>
    </row>
    <row r="689" spans="1:24" x14ac:dyDescent="0.25">
      <c r="A689" s="28">
        <f>COUNTIF($B$6:B689,B689)</f>
        <v>1</v>
      </c>
      <c r="B689" s="3" t="s">
        <v>564</v>
      </c>
      <c r="C689" s="10">
        <v>450422</v>
      </c>
      <c r="D689" s="10">
        <v>550743</v>
      </c>
      <c r="E689" s="10">
        <v>369577</v>
      </c>
      <c r="F689" s="10">
        <v>430918</v>
      </c>
      <c r="H689" s="3" t="s">
        <v>564</v>
      </c>
      <c r="I689" s="10">
        <v>450422</v>
      </c>
      <c r="J689" s="10">
        <v>448472</v>
      </c>
      <c r="K689" s="10">
        <v>456606</v>
      </c>
      <c r="L689" s="10">
        <v>446183</v>
      </c>
      <c r="N689" s="3" t="s">
        <v>564</v>
      </c>
      <c r="O689" s="10">
        <v>450422</v>
      </c>
      <c r="P689" s="10">
        <v>394000</v>
      </c>
      <c r="Q689" s="10">
        <v>483087</v>
      </c>
      <c r="R689" s="10">
        <v>474215</v>
      </c>
      <c r="T689" s="3" t="s">
        <v>564</v>
      </c>
      <c r="U689" s="10">
        <v>450422</v>
      </c>
      <c r="V689" s="10">
        <v>405304</v>
      </c>
      <c r="W689" s="10">
        <v>514969</v>
      </c>
      <c r="X689" s="10">
        <v>430964</v>
      </c>
    </row>
    <row r="690" spans="1:24" x14ac:dyDescent="0.25">
      <c r="A690" s="28">
        <f>COUNTIF($B$6:B690,B690)</f>
        <v>3</v>
      </c>
      <c r="B690" s="3" t="s">
        <v>517</v>
      </c>
      <c r="C690" s="10">
        <v>31421</v>
      </c>
      <c r="D690" s="10">
        <v>68817</v>
      </c>
      <c r="E690" s="10">
        <v>15271</v>
      </c>
      <c r="F690" s="10">
        <v>10143</v>
      </c>
      <c r="H690" s="3" t="s">
        <v>517</v>
      </c>
      <c r="I690" s="10">
        <v>31421</v>
      </c>
      <c r="J690" s="10">
        <v>33701</v>
      </c>
      <c r="K690" s="10">
        <v>34483</v>
      </c>
      <c r="L690" s="10">
        <v>26070</v>
      </c>
      <c r="N690" s="3" t="s">
        <v>517</v>
      </c>
      <c r="O690" s="10">
        <v>31421</v>
      </c>
      <c r="P690" s="10">
        <v>27693</v>
      </c>
      <c r="Q690" s="10">
        <v>41500</v>
      </c>
      <c r="R690" s="10">
        <v>25060</v>
      </c>
      <c r="T690" s="3" t="s">
        <v>517</v>
      </c>
      <c r="U690" s="10">
        <v>31421</v>
      </c>
      <c r="V690" s="10">
        <v>34524</v>
      </c>
      <c r="W690" s="10">
        <v>32608</v>
      </c>
      <c r="X690" s="10">
        <v>27124</v>
      </c>
    </row>
    <row r="691" spans="1:24" x14ac:dyDescent="0.25">
      <c r="A691" s="28">
        <f>COUNTIF($B$6:B691,B691)</f>
        <v>2</v>
      </c>
      <c r="B691" s="3" t="s">
        <v>538</v>
      </c>
      <c r="C691" s="10">
        <v>454581</v>
      </c>
      <c r="D691" s="10">
        <v>679342</v>
      </c>
      <c r="E691" s="10">
        <v>367590</v>
      </c>
      <c r="F691" s="10">
        <v>316606</v>
      </c>
      <c r="H691" s="3" t="s">
        <v>538</v>
      </c>
      <c r="I691" s="10">
        <v>454581</v>
      </c>
      <c r="J691" s="10">
        <v>475318</v>
      </c>
      <c r="K691" s="10">
        <v>473984</v>
      </c>
      <c r="L691" s="10">
        <v>414381</v>
      </c>
      <c r="N691" s="3" t="s">
        <v>538</v>
      </c>
      <c r="O691" s="10">
        <v>454581</v>
      </c>
      <c r="P691" s="10">
        <v>514831</v>
      </c>
      <c r="Q691" s="10">
        <v>461980</v>
      </c>
      <c r="R691" s="10">
        <v>386831</v>
      </c>
      <c r="T691" s="3" t="s">
        <v>538</v>
      </c>
      <c r="U691" s="10">
        <v>454581</v>
      </c>
      <c r="V691" s="10">
        <v>720942</v>
      </c>
      <c r="W691" s="10">
        <v>406532</v>
      </c>
      <c r="X691" s="10">
        <v>235944</v>
      </c>
    </row>
    <row r="692" spans="1:24" x14ac:dyDescent="0.25">
      <c r="A692" s="28">
        <f>COUNTIF($B$6:B692,B692)</f>
        <v>2</v>
      </c>
      <c r="B692" s="5" t="s">
        <v>539</v>
      </c>
      <c r="C692" s="13">
        <v>3201394</v>
      </c>
      <c r="D692" s="13">
        <v>4948913</v>
      </c>
      <c r="E692" s="13">
        <v>1977769</v>
      </c>
      <c r="F692" s="13">
        <v>2676718</v>
      </c>
      <c r="H692" s="5" t="s">
        <v>539</v>
      </c>
      <c r="I692" s="13">
        <v>3201394</v>
      </c>
      <c r="J692" s="13">
        <v>2826563</v>
      </c>
      <c r="K692" s="13">
        <v>3296765</v>
      </c>
      <c r="L692" s="13">
        <v>3481269</v>
      </c>
      <c r="N692" s="5" t="s">
        <v>539</v>
      </c>
      <c r="O692" s="13">
        <v>3201394</v>
      </c>
      <c r="P692" s="13">
        <v>4030988</v>
      </c>
      <c r="Q692" s="13">
        <v>3048144</v>
      </c>
      <c r="R692" s="13">
        <v>2524041</v>
      </c>
      <c r="T692" s="5" t="s">
        <v>539</v>
      </c>
      <c r="U692" s="13">
        <v>3201394</v>
      </c>
      <c r="V692" s="13">
        <v>4057778</v>
      </c>
      <c r="W692" s="13">
        <v>3111162</v>
      </c>
      <c r="X692" s="13">
        <v>2434099</v>
      </c>
    </row>
    <row r="693" spans="1:24" x14ac:dyDescent="0.25">
      <c r="A693" s="28">
        <f>COUNTIF($B$6:B693,B693)</f>
        <v>1</v>
      </c>
      <c r="B693" s="5" t="s">
        <v>565</v>
      </c>
      <c r="C693" s="13">
        <v>40988023</v>
      </c>
      <c r="D693" s="13">
        <v>54381295</v>
      </c>
      <c r="E693" s="13">
        <v>30858957</v>
      </c>
      <c r="F693" s="13">
        <v>37718952</v>
      </c>
      <c r="H693" s="5" t="s">
        <v>565</v>
      </c>
      <c r="I693" s="13">
        <v>40988023</v>
      </c>
      <c r="J693" s="13">
        <v>41360971</v>
      </c>
      <c r="K693" s="13">
        <v>43334174</v>
      </c>
      <c r="L693" s="13">
        <v>38264871</v>
      </c>
      <c r="N693" s="5" t="s">
        <v>565</v>
      </c>
      <c r="O693" s="13">
        <v>40988023</v>
      </c>
      <c r="P693" s="13">
        <v>51260171</v>
      </c>
      <c r="Q693" s="13">
        <v>41102351</v>
      </c>
      <c r="R693" s="13">
        <v>30586067</v>
      </c>
      <c r="T693" s="5" t="s">
        <v>565</v>
      </c>
      <c r="U693" s="13">
        <v>40988023</v>
      </c>
      <c r="V693" s="13">
        <v>35983521</v>
      </c>
      <c r="W693" s="13">
        <v>45513276</v>
      </c>
      <c r="X693" s="13">
        <v>41467986</v>
      </c>
    </row>
    <row r="694" spans="1:24" x14ac:dyDescent="0.25">
      <c r="A694" s="28">
        <f>COUNTIF($B$6:B694,B694)</f>
        <v>0</v>
      </c>
      <c r="B694" s="3"/>
      <c r="C694" s="9"/>
      <c r="D694" s="9"/>
      <c r="E694" s="9"/>
      <c r="F694" s="9"/>
      <c r="H694" s="3"/>
      <c r="I694" s="9"/>
      <c r="J694" s="9"/>
      <c r="K694" s="9"/>
      <c r="L694" s="9"/>
      <c r="N694" s="3"/>
      <c r="O694" s="9"/>
      <c r="P694" s="9"/>
      <c r="Q694" s="9"/>
      <c r="R694" s="9"/>
      <c r="T694" s="3"/>
      <c r="U694" s="9"/>
      <c r="V694" s="9"/>
      <c r="W694" s="9"/>
      <c r="X694" s="9"/>
    </row>
    <row r="695" spans="1:24" x14ac:dyDescent="0.25">
      <c r="A695" s="28">
        <f>COUNTIF($B$6:B695,B695)</f>
        <v>1</v>
      </c>
      <c r="B695" s="5" t="s">
        <v>566</v>
      </c>
      <c r="C695" s="9"/>
      <c r="D695" s="9"/>
      <c r="E695" s="9"/>
      <c r="F695" s="9"/>
      <c r="H695" s="5" t="s">
        <v>566</v>
      </c>
      <c r="I695" s="9"/>
      <c r="J695" s="9"/>
      <c r="K695" s="9"/>
      <c r="L695" s="9"/>
      <c r="N695" s="5" t="s">
        <v>566</v>
      </c>
      <c r="O695" s="9"/>
      <c r="P695" s="9"/>
      <c r="Q695" s="9"/>
      <c r="R695" s="9"/>
      <c r="T695" s="5" t="s">
        <v>566</v>
      </c>
      <c r="U695" s="9"/>
      <c r="V695" s="9"/>
      <c r="W695" s="9"/>
      <c r="X695" s="9"/>
    </row>
    <row r="696" spans="1:24" x14ac:dyDescent="0.25">
      <c r="A696" s="28">
        <f>COUNTIF($B$6:B696,B696)</f>
        <v>2</v>
      </c>
      <c r="B696" s="3" t="s">
        <v>542</v>
      </c>
      <c r="C696" s="11">
        <v>-1092990</v>
      </c>
      <c r="D696" s="11">
        <v>-1475357</v>
      </c>
      <c r="E696" s="11">
        <v>-943361</v>
      </c>
      <c r="F696" s="11">
        <v>-859904</v>
      </c>
      <c r="H696" s="3" t="s">
        <v>542</v>
      </c>
      <c r="I696" s="11">
        <v>-1092990</v>
      </c>
      <c r="J696" s="11">
        <v>-1236318</v>
      </c>
      <c r="K696" s="11">
        <v>-1200266</v>
      </c>
      <c r="L696" s="11">
        <v>-842012</v>
      </c>
      <c r="N696" s="3" t="s">
        <v>542</v>
      </c>
      <c r="O696" s="11">
        <v>-1092990</v>
      </c>
      <c r="P696" s="11">
        <v>-1334174</v>
      </c>
      <c r="Q696" s="11">
        <v>-1150436</v>
      </c>
      <c r="R696" s="11">
        <v>-793913</v>
      </c>
      <c r="T696" s="3" t="s">
        <v>542</v>
      </c>
      <c r="U696" s="11">
        <v>-1092990</v>
      </c>
      <c r="V696" s="11">
        <v>-1164561</v>
      </c>
      <c r="W696" s="11">
        <v>-1299295</v>
      </c>
      <c r="X696" s="11">
        <v>-814698</v>
      </c>
    </row>
    <row r="697" spans="1:24" x14ac:dyDescent="0.25">
      <c r="A697" s="28">
        <f>COUNTIF($B$6:B697,B697)</f>
        <v>3</v>
      </c>
      <c r="B697" s="3" t="s">
        <v>543</v>
      </c>
      <c r="C697" s="11">
        <v>-7487802</v>
      </c>
      <c r="D697" s="11">
        <v>-9009853</v>
      </c>
      <c r="E697" s="11">
        <v>-5997874</v>
      </c>
      <c r="F697" s="11">
        <v>-7455632</v>
      </c>
      <c r="H697" s="3" t="s">
        <v>543</v>
      </c>
      <c r="I697" s="11">
        <v>-7487802</v>
      </c>
      <c r="J697" s="11">
        <v>-7510663</v>
      </c>
      <c r="K697" s="11">
        <v>-7719846</v>
      </c>
      <c r="L697" s="11">
        <v>-7232518</v>
      </c>
      <c r="N697" s="3" t="s">
        <v>543</v>
      </c>
      <c r="O697" s="11">
        <v>-7487802</v>
      </c>
      <c r="P697" s="11">
        <v>-9303235</v>
      </c>
      <c r="Q697" s="11">
        <v>-7778002</v>
      </c>
      <c r="R697" s="11">
        <v>-5379032</v>
      </c>
      <c r="T697" s="3" t="s">
        <v>543</v>
      </c>
      <c r="U697" s="11">
        <v>-7487802</v>
      </c>
      <c r="V697" s="11">
        <v>-4684226</v>
      </c>
      <c r="W697" s="11">
        <v>-9333634</v>
      </c>
      <c r="X697" s="11">
        <v>-8446974</v>
      </c>
    </row>
    <row r="698" spans="1:24" x14ac:dyDescent="0.25">
      <c r="A698" s="28">
        <f>COUNTIF($B$6:B698,B698)</f>
        <v>3</v>
      </c>
      <c r="B698" s="3" t="s">
        <v>544</v>
      </c>
      <c r="C698" s="11">
        <v>-73079</v>
      </c>
      <c r="D698" s="11">
        <v>-65253</v>
      </c>
      <c r="E698" s="11">
        <v>-58120</v>
      </c>
      <c r="F698" s="11">
        <v>-95900</v>
      </c>
      <c r="H698" s="3" t="s">
        <v>544</v>
      </c>
      <c r="I698" s="11">
        <v>-73079</v>
      </c>
      <c r="J698" s="11">
        <v>-65252</v>
      </c>
      <c r="K698" s="11">
        <v>-71361</v>
      </c>
      <c r="L698" s="11">
        <v>-82640</v>
      </c>
      <c r="N698" s="3" t="s">
        <v>544</v>
      </c>
      <c r="O698" s="11">
        <v>-73079</v>
      </c>
      <c r="P698" s="11">
        <v>-85691</v>
      </c>
      <c r="Q698" s="11">
        <v>-22563</v>
      </c>
      <c r="R698" s="11">
        <v>-111041</v>
      </c>
      <c r="T698" s="3" t="s">
        <v>544</v>
      </c>
      <c r="U698" s="11">
        <v>-73079</v>
      </c>
      <c r="V698" s="11">
        <v>-53103</v>
      </c>
      <c r="W698" s="11">
        <v>-122125</v>
      </c>
      <c r="X698" s="11">
        <v>-43966</v>
      </c>
    </row>
    <row r="699" spans="1:24" x14ac:dyDescent="0.25">
      <c r="A699" s="28">
        <f>COUNTIF($B$6:B699,B699)</f>
        <v>3</v>
      </c>
      <c r="B699" s="3" t="s">
        <v>545</v>
      </c>
      <c r="C699" s="11">
        <v>-12211320</v>
      </c>
      <c r="D699" s="11">
        <v>-16059950</v>
      </c>
      <c r="E699" s="11">
        <v>-8911976</v>
      </c>
      <c r="F699" s="11">
        <v>-11661215</v>
      </c>
      <c r="H699" s="3" t="s">
        <v>545</v>
      </c>
      <c r="I699" s="11">
        <v>-12211320</v>
      </c>
      <c r="J699" s="11">
        <v>-12643499</v>
      </c>
      <c r="K699" s="11">
        <v>-13330424</v>
      </c>
      <c r="L699" s="11">
        <v>-10657724</v>
      </c>
      <c r="N699" s="3" t="s">
        <v>545</v>
      </c>
      <c r="O699" s="11">
        <v>-12211320</v>
      </c>
      <c r="P699" s="11">
        <v>-15633865</v>
      </c>
      <c r="Q699" s="11">
        <v>-12276180</v>
      </c>
      <c r="R699" s="11">
        <v>-8718717</v>
      </c>
      <c r="T699" s="3" t="s">
        <v>545</v>
      </c>
      <c r="U699" s="11">
        <v>-12211320</v>
      </c>
      <c r="V699" s="11">
        <v>-8061363</v>
      </c>
      <c r="W699" s="11">
        <v>-13762971</v>
      </c>
      <c r="X699" s="11">
        <v>-14813497</v>
      </c>
    </row>
    <row r="700" spans="1:24" x14ac:dyDescent="0.25">
      <c r="A700" s="28">
        <f>COUNTIF($B$6:B700,B700)</f>
        <v>2</v>
      </c>
      <c r="B700" s="3" t="s">
        <v>546</v>
      </c>
      <c r="C700" s="10">
        <v>58377</v>
      </c>
      <c r="D700" s="10">
        <v>86852</v>
      </c>
      <c r="E700" s="10">
        <v>31082</v>
      </c>
      <c r="F700" s="10">
        <v>57195</v>
      </c>
      <c r="H700" s="3" t="s">
        <v>546</v>
      </c>
      <c r="I700" s="10">
        <v>58377</v>
      </c>
      <c r="J700" s="10">
        <v>73841</v>
      </c>
      <c r="K700" s="10">
        <v>50743</v>
      </c>
      <c r="L700" s="10">
        <v>50536</v>
      </c>
      <c r="N700" s="3" t="s">
        <v>546</v>
      </c>
      <c r="O700" s="10">
        <v>58377</v>
      </c>
      <c r="P700" s="10">
        <v>75982</v>
      </c>
      <c r="Q700" s="10">
        <v>64981</v>
      </c>
      <c r="R700" s="10">
        <v>34132</v>
      </c>
      <c r="T700" s="3" t="s">
        <v>546</v>
      </c>
      <c r="U700" s="10">
        <v>58377</v>
      </c>
      <c r="V700" s="10">
        <v>58063</v>
      </c>
      <c r="W700" s="10">
        <v>57326</v>
      </c>
      <c r="X700" s="10">
        <v>59745</v>
      </c>
    </row>
    <row r="701" spans="1:24" x14ac:dyDescent="0.25">
      <c r="A701" s="28">
        <f>COUNTIF($B$6:B701,B701)</f>
        <v>1</v>
      </c>
      <c r="B701" s="5" t="s">
        <v>567</v>
      </c>
      <c r="C701" s="13">
        <v>-20806814</v>
      </c>
      <c r="D701" s="13">
        <v>-26523559</v>
      </c>
      <c r="E701" s="13">
        <v>-15880248</v>
      </c>
      <c r="F701" s="13">
        <v>-20015456</v>
      </c>
      <c r="H701" s="5" t="s">
        <v>567</v>
      </c>
      <c r="I701" s="13">
        <v>-20806814</v>
      </c>
      <c r="J701" s="13">
        <v>-21381890</v>
      </c>
      <c r="K701" s="13">
        <v>-22271155</v>
      </c>
      <c r="L701" s="13">
        <v>-18764357</v>
      </c>
      <c r="N701" s="5" t="s">
        <v>567</v>
      </c>
      <c r="O701" s="13">
        <v>-20806814</v>
      </c>
      <c r="P701" s="13">
        <v>-26280983</v>
      </c>
      <c r="Q701" s="13">
        <v>-21162199</v>
      </c>
      <c r="R701" s="13">
        <v>-14968571</v>
      </c>
      <c r="T701" s="5" t="s">
        <v>567</v>
      </c>
      <c r="U701" s="13">
        <v>-20806814</v>
      </c>
      <c r="V701" s="13">
        <v>-13905192</v>
      </c>
      <c r="W701" s="13">
        <v>-24460699</v>
      </c>
      <c r="X701" s="13">
        <v>-24059391</v>
      </c>
    </row>
    <row r="702" spans="1:24" x14ac:dyDescent="0.25">
      <c r="A702" s="28">
        <f>COUNTIF($B$6:B702,B702)</f>
        <v>4</v>
      </c>
      <c r="B702" s="3" t="s">
        <v>543</v>
      </c>
      <c r="C702" s="11">
        <v>-3011642</v>
      </c>
      <c r="D702" s="11">
        <v>-3000606</v>
      </c>
      <c r="E702" s="11">
        <v>-1698702</v>
      </c>
      <c r="F702" s="11">
        <v>-4337591</v>
      </c>
      <c r="H702" s="3" t="s">
        <v>543</v>
      </c>
      <c r="I702" s="11">
        <v>-3011642</v>
      </c>
      <c r="J702" s="11">
        <v>-2655704</v>
      </c>
      <c r="K702" s="11">
        <v>-3097608</v>
      </c>
      <c r="L702" s="11">
        <v>-3282016</v>
      </c>
      <c r="N702" s="3" t="s">
        <v>543</v>
      </c>
      <c r="O702" s="11">
        <v>-3011642</v>
      </c>
      <c r="P702" s="11">
        <v>-3626058</v>
      </c>
      <c r="Q702" s="11">
        <v>-3256605</v>
      </c>
      <c r="R702" s="11">
        <v>-2150982</v>
      </c>
      <c r="T702" s="3" t="s">
        <v>543</v>
      </c>
      <c r="U702" s="11">
        <v>-3011642</v>
      </c>
      <c r="V702" s="11">
        <v>-536183</v>
      </c>
      <c r="W702" s="11">
        <v>-2089678</v>
      </c>
      <c r="X702" s="11">
        <v>-6414128</v>
      </c>
    </row>
    <row r="703" spans="1:24" x14ac:dyDescent="0.25">
      <c r="A703" s="28">
        <f>COUNTIF($B$6:B703,B703)</f>
        <v>4</v>
      </c>
      <c r="B703" s="3" t="s">
        <v>548</v>
      </c>
      <c r="C703" s="11">
        <v>-139050</v>
      </c>
      <c r="D703" s="11">
        <v>-156185</v>
      </c>
      <c r="E703" s="11">
        <v>-134398</v>
      </c>
      <c r="F703" s="11">
        <v>-126549</v>
      </c>
      <c r="H703" s="3" t="s">
        <v>548</v>
      </c>
      <c r="I703" s="11">
        <v>-139050</v>
      </c>
      <c r="J703" s="11">
        <v>-110598</v>
      </c>
      <c r="K703" s="11">
        <v>-145113</v>
      </c>
      <c r="L703" s="11">
        <v>-161473</v>
      </c>
      <c r="N703" s="3" t="s">
        <v>548</v>
      </c>
      <c r="O703" s="11">
        <v>-139050</v>
      </c>
      <c r="P703" s="11">
        <v>-209567</v>
      </c>
      <c r="Q703" s="11">
        <v>-134312</v>
      </c>
      <c r="R703" s="11">
        <v>-73174</v>
      </c>
      <c r="T703" s="3" t="s">
        <v>548</v>
      </c>
      <c r="U703" s="11">
        <v>-139050</v>
      </c>
      <c r="V703" s="11">
        <v>-102783</v>
      </c>
      <c r="W703" s="11">
        <v>-123763</v>
      </c>
      <c r="X703" s="11">
        <v>-190682</v>
      </c>
    </row>
    <row r="704" spans="1:24" x14ac:dyDescent="0.25">
      <c r="A704" s="28">
        <f>COUNTIF($B$6:B704,B704)</f>
        <v>4</v>
      </c>
      <c r="B704" s="3" t="s">
        <v>568</v>
      </c>
      <c r="C704" s="11">
        <v>-1229697</v>
      </c>
      <c r="D704" s="11">
        <v>-1306998</v>
      </c>
      <c r="E704" s="11">
        <v>-872324</v>
      </c>
      <c r="F704" s="11">
        <v>-1510188</v>
      </c>
      <c r="H704" s="3" t="s">
        <v>568</v>
      </c>
      <c r="I704" s="11">
        <v>-1229697</v>
      </c>
      <c r="J704" s="11">
        <v>-1492994</v>
      </c>
      <c r="K704" s="11">
        <v>-1183267</v>
      </c>
      <c r="L704" s="11">
        <v>-1012508</v>
      </c>
      <c r="N704" s="3" t="s">
        <v>568</v>
      </c>
      <c r="O704" s="11">
        <v>-1229697</v>
      </c>
      <c r="P704" s="11">
        <v>-1722360</v>
      </c>
      <c r="Q704" s="11">
        <v>-1152908</v>
      </c>
      <c r="R704" s="11">
        <v>-813204</v>
      </c>
      <c r="T704" s="3" t="s">
        <v>568</v>
      </c>
      <c r="U704" s="11">
        <v>-1229697</v>
      </c>
      <c r="V704" s="11">
        <v>-339749</v>
      </c>
      <c r="W704" s="11">
        <v>-1432752</v>
      </c>
      <c r="X704" s="11">
        <v>-1917615</v>
      </c>
    </row>
    <row r="705" spans="1:24" x14ac:dyDescent="0.25">
      <c r="A705" s="28">
        <f>COUNTIF($B$6:B705,B705)</f>
        <v>2</v>
      </c>
      <c r="B705" s="3" t="s">
        <v>549</v>
      </c>
      <c r="C705" s="11">
        <v>-139214</v>
      </c>
      <c r="D705" s="11">
        <v>-214927</v>
      </c>
      <c r="E705" s="11">
        <v>-67795</v>
      </c>
      <c r="F705" s="11">
        <v>-134913</v>
      </c>
      <c r="H705" s="3" t="s">
        <v>549</v>
      </c>
      <c r="I705" s="11">
        <v>-139214</v>
      </c>
      <c r="J705" s="11">
        <v>-163056</v>
      </c>
      <c r="K705" s="11">
        <v>-138233</v>
      </c>
      <c r="L705" s="11">
        <v>-116320</v>
      </c>
      <c r="N705" s="3" t="s">
        <v>549</v>
      </c>
      <c r="O705" s="11">
        <v>-139214</v>
      </c>
      <c r="P705" s="11">
        <v>-170138</v>
      </c>
      <c r="Q705" s="11">
        <v>-95492</v>
      </c>
      <c r="R705" s="11">
        <v>-152031</v>
      </c>
      <c r="T705" s="3" t="s">
        <v>549</v>
      </c>
      <c r="U705" s="11">
        <v>-139214</v>
      </c>
      <c r="V705" s="11">
        <v>-82698</v>
      </c>
      <c r="W705" s="11">
        <v>-167144</v>
      </c>
      <c r="X705" s="11">
        <v>-167843</v>
      </c>
    </row>
    <row r="706" spans="1:24" x14ac:dyDescent="0.25">
      <c r="A706" s="28">
        <f>COUNTIF($B$6:B706,B706)</f>
        <v>2</v>
      </c>
      <c r="B706" s="3" t="s">
        <v>550</v>
      </c>
      <c r="C706" s="11">
        <v>-43540</v>
      </c>
      <c r="D706" s="11">
        <v>-61936</v>
      </c>
      <c r="E706" s="11">
        <v>-30051</v>
      </c>
      <c r="F706" s="11">
        <v>-38627</v>
      </c>
      <c r="H706" s="3" t="s">
        <v>550</v>
      </c>
      <c r="I706" s="11">
        <v>-43540</v>
      </c>
      <c r="J706" s="11">
        <v>-57073</v>
      </c>
      <c r="K706" s="11">
        <v>-42420</v>
      </c>
      <c r="L706" s="11">
        <v>-31110</v>
      </c>
      <c r="N706" s="3" t="s">
        <v>550</v>
      </c>
      <c r="O706" s="11">
        <v>-43540</v>
      </c>
      <c r="P706" s="11">
        <v>-66333</v>
      </c>
      <c r="Q706" s="11">
        <v>-34222</v>
      </c>
      <c r="R706" s="11">
        <v>-30046</v>
      </c>
      <c r="T706" s="3" t="s">
        <v>550</v>
      </c>
      <c r="U706" s="11">
        <v>-43540</v>
      </c>
      <c r="V706" s="11">
        <v>-19367</v>
      </c>
      <c r="W706" s="11">
        <v>-44599</v>
      </c>
      <c r="X706" s="11">
        <v>-66689</v>
      </c>
    </row>
    <row r="707" spans="1:24" x14ac:dyDescent="0.25">
      <c r="A707" s="28">
        <f>COUNTIF($B$6:B707,B707)</f>
        <v>1</v>
      </c>
      <c r="B707" s="3" t="s">
        <v>59</v>
      </c>
      <c r="C707" s="11">
        <v>-223831</v>
      </c>
      <c r="D707" s="11">
        <v>-252621</v>
      </c>
      <c r="E707" s="11">
        <v>-182111</v>
      </c>
      <c r="F707" s="11">
        <v>-236780</v>
      </c>
      <c r="H707" s="3" t="s">
        <v>59</v>
      </c>
      <c r="I707" s="11">
        <v>-223831</v>
      </c>
      <c r="J707" s="11">
        <v>-252481</v>
      </c>
      <c r="K707" s="11">
        <v>-214255</v>
      </c>
      <c r="L707" s="11">
        <v>-204729</v>
      </c>
      <c r="N707" s="3" t="s">
        <v>59</v>
      </c>
      <c r="O707" s="11">
        <v>-223831</v>
      </c>
      <c r="P707" s="11">
        <v>-324902</v>
      </c>
      <c r="Q707" s="11">
        <v>-205532</v>
      </c>
      <c r="R707" s="11">
        <v>-140936</v>
      </c>
      <c r="T707" s="3" t="s">
        <v>59</v>
      </c>
      <c r="U707" s="11">
        <v>-223831</v>
      </c>
      <c r="V707" s="11">
        <v>-86081</v>
      </c>
      <c r="W707" s="11">
        <v>-246889</v>
      </c>
      <c r="X707" s="11">
        <v>-338694</v>
      </c>
    </row>
    <row r="708" spans="1:24" x14ac:dyDescent="0.25">
      <c r="A708" s="28">
        <f>COUNTIF($B$6:B708,B708)</f>
        <v>3</v>
      </c>
      <c r="B708" s="3" t="s">
        <v>531</v>
      </c>
      <c r="C708" s="11">
        <v>-120809</v>
      </c>
      <c r="D708" s="11">
        <v>-185166</v>
      </c>
      <c r="E708" s="11">
        <v>-101171</v>
      </c>
      <c r="F708" s="11">
        <v>-76025</v>
      </c>
      <c r="H708" s="3" t="s">
        <v>531</v>
      </c>
      <c r="I708" s="11">
        <v>-120809</v>
      </c>
      <c r="J708" s="11">
        <v>-202963</v>
      </c>
      <c r="K708" s="11">
        <v>-86072</v>
      </c>
      <c r="L708" s="11">
        <v>-73323</v>
      </c>
      <c r="N708" s="3" t="s">
        <v>531</v>
      </c>
      <c r="O708" s="11">
        <v>-120809</v>
      </c>
      <c r="P708" s="11">
        <v>-166995</v>
      </c>
      <c r="Q708" s="11">
        <v>-149349</v>
      </c>
      <c r="R708" s="11">
        <v>-45973</v>
      </c>
      <c r="T708" s="3" t="s">
        <v>531</v>
      </c>
      <c r="U708" s="11">
        <v>-120809</v>
      </c>
      <c r="V708" s="11">
        <v>-85677</v>
      </c>
      <c r="W708" s="11">
        <v>-68017</v>
      </c>
      <c r="X708" s="11">
        <v>-208866</v>
      </c>
    </row>
    <row r="709" spans="1:24" x14ac:dyDescent="0.25">
      <c r="A709" s="28">
        <f>COUNTIF($B$6:B709,B709)</f>
        <v>2</v>
      </c>
      <c r="B709" s="3" t="s">
        <v>553</v>
      </c>
      <c r="C709" s="11">
        <v>-127615</v>
      </c>
      <c r="D709" s="11">
        <v>-165968</v>
      </c>
      <c r="E709" s="11">
        <v>-109066</v>
      </c>
      <c r="F709" s="11">
        <v>-107782</v>
      </c>
      <c r="H709" s="3" t="s">
        <v>553</v>
      </c>
      <c r="I709" s="11">
        <v>-127615</v>
      </c>
      <c r="J709" s="11">
        <v>-151416</v>
      </c>
      <c r="K709" s="11">
        <v>-140003</v>
      </c>
      <c r="L709" s="11">
        <v>-91373</v>
      </c>
      <c r="N709" s="3" t="s">
        <v>553</v>
      </c>
      <c r="O709" s="11">
        <v>-127615</v>
      </c>
      <c r="P709" s="11">
        <v>-160686</v>
      </c>
      <c r="Q709" s="11">
        <v>-117863</v>
      </c>
      <c r="R709" s="11">
        <v>-104263</v>
      </c>
      <c r="T709" s="3" t="s">
        <v>553</v>
      </c>
      <c r="U709" s="11">
        <v>-127615</v>
      </c>
      <c r="V709" s="11">
        <v>-119011</v>
      </c>
      <c r="W709" s="11">
        <v>-133058</v>
      </c>
      <c r="X709" s="11">
        <v>-130782</v>
      </c>
    </row>
    <row r="710" spans="1:24" x14ac:dyDescent="0.25">
      <c r="A710" s="28">
        <f>COUNTIF($B$6:B710,B710)</f>
        <v>4</v>
      </c>
      <c r="B710" s="3" t="s">
        <v>31</v>
      </c>
      <c r="C710" s="11">
        <v>-1487230</v>
      </c>
      <c r="D710" s="11">
        <v>-1950225</v>
      </c>
      <c r="E710" s="11">
        <v>-961622</v>
      </c>
      <c r="F710" s="11">
        <v>-1549934</v>
      </c>
      <c r="H710" s="3" t="s">
        <v>31</v>
      </c>
      <c r="I710" s="11">
        <v>-1487230</v>
      </c>
      <c r="J710" s="11">
        <v>-1716950</v>
      </c>
      <c r="K710" s="11">
        <v>-1321379</v>
      </c>
      <c r="L710" s="11">
        <v>-1423264</v>
      </c>
      <c r="N710" s="3" t="s">
        <v>31</v>
      </c>
      <c r="O710" s="11">
        <v>-1487230</v>
      </c>
      <c r="P710" s="11">
        <v>-1821398</v>
      </c>
      <c r="Q710" s="11">
        <v>-1396181</v>
      </c>
      <c r="R710" s="11">
        <v>-1243748</v>
      </c>
      <c r="T710" s="3" t="s">
        <v>31</v>
      </c>
      <c r="U710" s="11">
        <v>-1487230</v>
      </c>
      <c r="V710" s="11">
        <v>-1055328</v>
      </c>
      <c r="W710" s="11">
        <v>-1541699</v>
      </c>
      <c r="X710" s="11">
        <v>-1865224</v>
      </c>
    </row>
    <row r="711" spans="1:24" x14ac:dyDescent="0.25">
      <c r="A711" s="28">
        <f>COUNTIF($B$6:B711,B711)</f>
        <v>2</v>
      </c>
      <c r="B711" s="3" t="s">
        <v>554</v>
      </c>
      <c r="C711" s="11">
        <v>-337207</v>
      </c>
      <c r="D711" s="11">
        <v>-425837</v>
      </c>
      <c r="E711" s="11">
        <v>-186826</v>
      </c>
      <c r="F711" s="11">
        <v>-399050</v>
      </c>
      <c r="H711" s="3" t="s">
        <v>554</v>
      </c>
      <c r="I711" s="11">
        <v>-337207</v>
      </c>
      <c r="J711" s="11">
        <v>-451985</v>
      </c>
      <c r="K711" s="11">
        <v>-300114</v>
      </c>
      <c r="L711" s="11">
        <v>-259406</v>
      </c>
      <c r="N711" s="3" t="s">
        <v>554</v>
      </c>
      <c r="O711" s="11">
        <v>-337207</v>
      </c>
      <c r="P711" s="11">
        <v>-530309</v>
      </c>
      <c r="Q711" s="11">
        <v>-291650</v>
      </c>
      <c r="R711" s="11">
        <v>-189442</v>
      </c>
      <c r="T711" s="3" t="s">
        <v>554</v>
      </c>
      <c r="U711" s="11">
        <v>-337207</v>
      </c>
      <c r="V711" s="11">
        <v>-128844</v>
      </c>
      <c r="W711" s="11">
        <v>-389996</v>
      </c>
      <c r="X711" s="11">
        <v>-493012</v>
      </c>
    </row>
    <row r="712" spans="1:24" x14ac:dyDescent="0.25">
      <c r="A712" s="28">
        <f>COUNTIF($B$6:B712,B712)</f>
        <v>3</v>
      </c>
      <c r="B712" s="3" t="s">
        <v>32</v>
      </c>
      <c r="C712" s="11">
        <v>-1779223</v>
      </c>
      <c r="D712" s="11">
        <v>-1483906</v>
      </c>
      <c r="E712" s="11">
        <v>-1125078</v>
      </c>
      <c r="F712" s="11">
        <v>-2730099</v>
      </c>
      <c r="H712" s="3" t="s">
        <v>32</v>
      </c>
      <c r="I712" s="11">
        <v>-1779223</v>
      </c>
      <c r="J712" s="11">
        <v>-1556538</v>
      </c>
      <c r="K712" s="11">
        <v>-1545893</v>
      </c>
      <c r="L712" s="11">
        <v>-2235916</v>
      </c>
      <c r="N712" s="3" t="s">
        <v>32</v>
      </c>
      <c r="O712" s="11">
        <v>-1779223</v>
      </c>
      <c r="P712" s="11">
        <v>-1840011</v>
      </c>
      <c r="Q712" s="11">
        <v>-1846291</v>
      </c>
      <c r="R712" s="11">
        <v>-1651175</v>
      </c>
      <c r="T712" s="3" t="s">
        <v>32</v>
      </c>
      <c r="U712" s="11">
        <v>-1779223</v>
      </c>
      <c r="V712" s="11">
        <v>-555957</v>
      </c>
      <c r="W712" s="11">
        <v>-1555025</v>
      </c>
      <c r="X712" s="11">
        <v>-3228843</v>
      </c>
    </row>
    <row r="713" spans="1:24" x14ac:dyDescent="0.25">
      <c r="A713" s="28">
        <f>COUNTIF($B$6:B713,B713)</f>
        <v>2</v>
      </c>
      <c r="B713" s="3" t="s">
        <v>555</v>
      </c>
      <c r="C713" s="11">
        <v>-51516</v>
      </c>
      <c r="D713" s="11">
        <v>-91305</v>
      </c>
      <c r="E713" s="11">
        <v>-2352</v>
      </c>
      <c r="F713" s="11">
        <v>-60904</v>
      </c>
      <c r="H713" s="3" t="s">
        <v>555</v>
      </c>
      <c r="I713" s="11">
        <v>-51516</v>
      </c>
      <c r="J713" s="11">
        <v>-38132</v>
      </c>
      <c r="K713" s="11">
        <v>-51618</v>
      </c>
      <c r="L713" s="11">
        <v>-64818</v>
      </c>
      <c r="N713" s="3" t="s">
        <v>555</v>
      </c>
      <c r="O713" s="11">
        <v>-51516</v>
      </c>
      <c r="P713" s="11">
        <v>-24339</v>
      </c>
      <c r="Q713" s="11">
        <v>-90529</v>
      </c>
      <c r="R713" s="11">
        <v>-39662</v>
      </c>
      <c r="T713" s="3" t="s">
        <v>555</v>
      </c>
      <c r="U713" s="11">
        <v>-51516</v>
      </c>
      <c r="V713" s="11">
        <v>-11802</v>
      </c>
      <c r="W713" s="11">
        <v>-121594</v>
      </c>
      <c r="X713" s="11">
        <v>-21106</v>
      </c>
    </row>
    <row r="714" spans="1:24" x14ac:dyDescent="0.25">
      <c r="A714" s="28">
        <f>COUNTIF($B$6:B714,B714)</f>
        <v>1</v>
      </c>
      <c r="B714" s="5" t="s">
        <v>569</v>
      </c>
      <c r="C714" s="13">
        <v>-29497389</v>
      </c>
      <c r="D714" s="13">
        <v>-35819240</v>
      </c>
      <c r="E714" s="13">
        <v>-21351746</v>
      </c>
      <c r="F714" s="13">
        <v>-31323898</v>
      </c>
      <c r="H714" s="5" t="s">
        <v>569</v>
      </c>
      <c r="I714" s="13">
        <v>-29497389</v>
      </c>
      <c r="J714" s="13">
        <v>-30231781</v>
      </c>
      <c r="K714" s="13">
        <v>-30537128</v>
      </c>
      <c r="L714" s="13">
        <v>-27720613</v>
      </c>
      <c r="N714" s="5" t="s">
        <v>569</v>
      </c>
      <c r="O714" s="13">
        <v>-29497389</v>
      </c>
      <c r="P714" s="13">
        <v>-36944079</v>
      </c>
      <c r="Q714" s="13">
        <v>-29933133</v>
      </c>
      <c r="R714" s="13">
        <v>-21603207</v>
      </c>
      <c r="T714" s="5" t="s">
        <v>569</v>
      </c>
      <c r="U714" s="13">
        <v>-29497389</v>
      </c>
      <c r="V714" s="13">
        <v>-17028671</v>
      </c>
      <c r="W714" s="13">
        <v>-32374913</v>
      </c>
      <c r="X714" s="13">
        <v>-39102875</v>
      </c>
    </row>
    <row r="715" spans="1:24" x14ac:dyDescent="0.25">
      <c r="A715" s="28">
        <f>COUNTIF($B$6:B715,B715)</f>
        <v>1</v>
      </c>
      <c r="B715" s="3" t="s">
        <v>570</v>
      </c>
      <c r="C715" s="11">
        <v>-3134906</v>
      </c>
      <c r="D715" s="11">
        <v>-4455939</v>
      </c>
      <c r="E715" s="11">
        <v>-2793746</v>
      </c>
      <c r="F715" s="11">
        <v>-2153573</v>
      </c>
      <c r="H715" s="3" t="s">
        <v>570</v>
      </c>
      <c r="I715" s="11">
        <v>-3134906</v>
      </c>
      <c r="J715" s="11">
        <v>-2825136</v>
      </c>
      <c r="K715" s="11">
        <v>-3588234</v>
      </c>
      <c r="L715" s="11">
        <v>-2991134</v>
      </c>
      <c r="N715" s="3" t="s">
        <v>570</v>
      </c>
      <c r="O715" s="11">
        <v>-3134906</v>
      </c>
      <c r="P715" s="11">
        <v>-3519855</v>
      </c>
      <c r="Q715" s="11">
        <v>-3284256</v>
      </c>
      <c r="R715" s="11">
        <v>-2599812</v>
      </c>
      <c r="T715" s="3" t="s">
        <v>570</v>
      </c>
      <c r="U715" s="11">
        <v>-3134906</v>
      </c>
      <c r="V715" s="11">
        <v>-3736270</v>
      </c>
      <c r="W715" s="11">
        <v>-4002383</v>
      </c>
      <c r="X715" s="11">
        <v>-1663876</v>
      </c>
    </row>
    <row r="716" spans="1:24" x14ac:dyDescent="0.25">
      <c r="A716" s="28">
        <f>COUNTIF($B$6:B716,B716)</f>
        <v>1</v>
      </c>
      <c r="B716" s="3" t="s">
        <v>571</v>
      </c>
      <c r="C716" s="11">
        <v>-9319</v>
      </c>
      <c r="D716" s="11">
        <v>-23885</v>
      </c>
      <c r="E716" s="11">
        <v>-2281</v>
      </c>
      <c r="F716" s="11">
        <v>-1781</v>
      </c>
      <c r="H716" s="3" t="s">
        <v>571</v>
      </c>
      <c r="I716" s="11">
        <v>-9319</v>
      </c>
      <c r="J716" s="11">
        <v>-3050</v>
      </c>
      <c r="K716" s="11">
        <v>-1516</v>
      </c>
      <c r="L716" s="11">
        <v>-23413</v>
      </c>
      <c r="N716" s="3" t="s">
        <v>571</v>
      </c>
      <c r="O716" s="11">
        <v>-9319</v>
      </c>
      <c r="P716" s="11">
        <v>-23362</v>
      </c>
      <c r="Q716" s="11">
        <v>-2831</v>
      </c>
      <c r="R716" s="11">
        <v>-1754</v>
      </c>
      <c r="T716" s="3" t="s">
        <v>571</v>
      </c>
      <c r="U716" s="11">
        <v>-9319</v>
      </c>
      <c r="V716" s="11">
        <v>-1398</v>
      </c>
      <c r="W716" s="11">
        <v>-21826</v>
      </c>
      <c r="X716" s="11">
        <v>-4728</v>
      </c>
    </row>
    <row r="717" spans="1:24" x14ac:dyDescent="0.25">
      <c r="A717" s="28">
        <f>COUNTIF($B$6:B717,B717)</f>
        <v>1</v>
      </c>
      <c r="B717" s="3" t="s">
        <v>572</v>
      </c>
      <c r="C717" s="10">
        <v>158133</v>
      </c>
      <c r="D717" s="10">
        <v>161117</v>
      </c>
      <c r="E717" s="10">
        <v>156656</v>
      </c>
      <c r="F717" s="10">
        <v>155510</v>
      </c>
      <c r="H717" s="3" t="s">
        <v>572</v>
      </c>
      <c r="I717" s="10">
        <v>158133</v>
      </c>
      <c r="J717" s="10">
        <v>151014</v>
      </c>
      <c r="K717" s="10">
        <v>162150</v>
      </c>
      <c r="L717" s="10">
        <v>160745</v>
      </c>
      <c r="N717" s="3" t="s">
        <v>572</v>
      </c>
      <c r="O717" s="10">
        <v>158133</v>
      </c>
      <c r="P717" s="10">
        <v>159010</v>
      </c>
      <c r="Q717" s="10">
        <v>154887</v>
      </c>
      <c r="R717" s="10">
        <v>161170</v>
      </c>
      <c r="T717" s="3" t="s">
        <v>572</v>
      </c>
      <c r="U717" s="10">
        <v>158133</v>
      </c>
      <c r="V717" s="10">
        <v>160205</v>
      </c>
      <c r="W717" s="10">
        <v>159523</v>
      </c>
      <c r="X717" s="10">
        <v>154731</v>
      </c>
    </row>
    <row r="718" spans="1:24" x14ac:dyDescent="0.25">
      <c r="A718" s="28">
        <f>COUNTIF($B$6:B718,B718)</f>
        <v>0</v>
      </c>
      <c r="B718" s="3"/>
      <c r="C718" s="9"/>
      <c r="D718" s="9"/>
      <c r="E718" s="9"/>
      <c r="F718" s="9"/>
      <c r="H718" s="3"/>
      <c r="I718" s="9"/>
      <c r="J718" s="9"/>
      <c r="K718" s="9"/>
      <c r="L718" s="9"/>
      <c r="N718" s="3"/>
      <c r="O718" s="9"/>
      <c r="P718" s="9"/>
      <c r="Q718" s="9"/>
      <c r="R718" s="9"/>
      <c r="T718" s="3"/>
      <c r="U718" s="9"/>
      <c r="V718" s="9"/>
      <c r="W718" s="9"/>
      <c r="X718" s="9"/>
    </row>
    <row r="719" spans="1:24" x14ac:dyDescent="0.25">
      <c r="A719" s="28">
        <f>COUNTIF($B$6:B719,B719)</f>
        <v>0</v>
      </c>
    </row>
    <row r="720" spans="1:24" ht="23.25" x14ac:dyDescent="0.25">
      <c r="A720" s="28">
        <f>COUNTIF($B$6:B720,B720)</f>
        <v>1</v>
      </c>
      <c r="B720" s="2" t="s">
        <v>573</v>
      </c>
      <c r="H720" s="2" t="s">
        <v>573</v>
      </c>
      <c r="N720" s="2" t="s">
        <v>573</v>
      </c>
      <c r="T720" s="2" t="s">
        <v>573</v>
      </c>
    </row>
    <row r="721" spans="1:24" x14ac:dyDescent="0.25">
      <c r="A721" s="28">
        <f>COUNTIF($B$6:B721,B721)</f>
        <v>0</v>
      </c>
    </row>
    <row r="722" spans="1:24" x14ac:dyDescent="0.25">
      <c r="A722" s="28">
        <f>COUNTIF($B$6:B722,B722)</f>
        <v>9</v>
      </c>
      <c r="B722" s="3" t="s">
        <v>96</v>
      </c>
      <c r="C722" s="7" t="s">
        <v>97</v>
      </c>
      <c r="D722" s="7" t="s">
        <v>693</v>
      </c>
      <c r="E722" s="7" t="s">
        <v>605</v>
      </c>
      <c r="F722" s="7" t="s">
        <v>606</v>
      </c>
      <c r="H722" s="3" t="s">
        <v>96</v>
      </c>
      <c r="I722" s="7" t="s">
        <v>97</v>
      </c>
      <c r="J722" s="7" t="s">
        <v>693</v>
      </c>
      <c r="K722" s="7" t="s">
        <v>605</v>
      </c>
      <c r="L722" s="7" t="s">
        <v>606</v>
      </c>
      <c r="N722" s="3" t="s">
        <v>96</v>
      </c>
      <c r="O722" s="7" t="s">
        <v>97</v>
      </c>
      <c r="P722" s="7" t="s">
        <v>693</v>
      </c>
      <c r="Q722" s="7" t="s">
        <v>605</v>
      </c>
      <c r="R722" s="7" t="s">
        <v>606</v>
      </c>
      <c r="T722" s="3" t="s">
        <v>96</v>
      </c>
      <c r="U722" s="7" t="s">
        <v>97</v>
      </c>
      <c r="V722" s="7" t="s">
        <v>693</v>
      </c>
      <c r="W722" s="7" t="s">
        <v>605</v>
      </c>
      <c r="X722" s="7" t="s">
        <v>606</v>
      </c>
    </row>
    <row r="723" spans="1:24" x14ac:dyDescent="0.25">
      <c r="A723" s="28">
        <f>COUNTIF($B$6:B723,B723)</f>
        <v>9</v>
      </c>
      <c r="B723" s="3" t="s">
        <v>0</v>
      </c>
      <c r="C723" s="8">
        <v>2013</v>
      </c>
      <c r="D723" s="8">
        <v>2013</v>
      </c>
      <c r="E723" s="8">
        <v>2013</v>
      </c>
      <c r="F723" s="8">
        <v>2013</v>
      </c>
      <c r="H723" s="3" t="s">
        <v>0</v>
      </c>
      <c r="I723" s="8">
        <v>2013</v>
      </c>
      <c r="J723" s="8">
        <v>2013</v>
      </c>
      <c r="K723" s="8">
        <v>2013</v>
      </c>
      <c r="L723" s="8">
        <v>2013</v>
      </c>
      <c r="N723" s="3" t="s">
        <v>0</v>
      </c>
      <c r="O723" s="8">
        <v>2013</v>
      </c>
      <c r="P723" s="8">
        <v>2013</v>
      </c>
      <c r="Q723" s="8">
        <v>2013</v>
      </c>
      <c r="R723" s="8">
        <v>2013</v>
      </c>
      <c r="T723" s="3" t="s">
        <v>0</v>
      </c>
      <c r="U723" s="8">
        <v>2013</v>
      </c>
      <c r="V723" s="8">
        <v>2013</v>
      </c>
      <c r="W723" s="8">
        <v>2013</v>
      </c>
      <c r="X723" s="8">
        <v>2013</v>
      </c>
    </row>
    <row r="724" spans="1:24" x14ac:dyDescent="0.25">
      <c r="A724" s="28">
        <f>COUNTIF($B$6:B724,B724)</f>
        <v>1</v>
      </c>
      <c r="B724" s="3" t="s">
        <v>574</v>
      </c>
      <c r="C724" s="10">
        <v>1934</v>
      </c>
      <c r="D724" s="10">
        <v>1916</v>
      </c>
      <c r="E724" s="10">
        <v>1960</v>
      </c>
      <c r="F724" s="10">
        <v>1926</v>
      </c>
      <c r="H724" s="3" t="s">
        <v>574</v>
      </c>
      <c r="I724" s="10">
        <v>1934</v>
      </c>
      <c r="J724" s="10">
        <v>1927</v>
      </c>
      <c r="K724" s="10">
        <v>1942</v>
      </c>
      <c r="L724" s="10">
        <v>1932</v>
      </c>
      <c r="N724" s="3" t="s">
        <v>574</v>
      </c>
      <c r="O724" s="10">
        <v>1934</v>
      </c>
      <c r="P724" s="10">
        <v>1929</v>
      </c>
      <c r="Q724" s="10">
        <v>1939</v>
      </c>
      <c r="R724" s="10">
        <v>1933</v>
      </c>
      <c r="T724" s="3" t="s">
        <v>574</v>
      </c>
      <c r="U724" s="10">
        <v>1934</v>
      </c>
      <c r="V724" s="10">
        <v>1948</v>
      </c>
      <c r="W724" s="10">
        <v>1960</v>
      </c>
      <c r="X724" s="10">
        <v>1893</v>
      </c>
    </row>
    <row r="725" spans="1:24" x14ac:dyDescent="0.25">
      <c r="A725" s="28">
        <f>COUNTIF($B$6:B725,B725)</f>
        <v>1</v>
      </c>
      <c r="B725" s="3" t="s">
        <v>575</v>
      </c>
      <c r="C725" s="10">
        <v>30225634</v>
      </c>
      <c r="D725" s="10">
        <v>29779343</v>
      </c>
      <c r="E725" s="10">
        <v>30388641</v>
      </c>
      <c r="F725" s="10">
        <v>30509340</v>
      </c>
      <c r="H725" s="3" t="s">
        <v>575</v>
      </c>
      <c r="I725" s="10">
        <v>30225634</v>
      </c>
      <c r="J725" s="10">
        <v>28332146</v>
      </c>
      <c r="K725" s="10">
        <v>29961111</v>
      </c>
      <c r="L725" s="10">
        <v>32386862</v>
      </c>
      <c r="N725" s="3" t="s">
        <v>575</v>
      </c>
      <c r="O725" s="10">
        <v>30225634</v>
      </c>
      <c r="P725" s="10">
        <v>29220621</v>
      </c>
      <c r="Q725" s="10">
        <v>30346430</v>
      </c>
      <c r="R725" s="10">
        <v>31111169</v>
      </c>
      <c r="T725" s="3" t="s">
        <v>575</v>
      </c>
      <c r="U725" s="10">
        <v>30225634</v>
      </c>
      <c r="V725" s="10">
        <v>33662424</v>
      </c>
      <c r="W725" s="10">
        <v>28663545</v>
      </c>
      <c r="X725" s="10">
        <v>28348140</v>
      </c>
    </row>
    <row r="726" spans="1:24" x14ac:dyDescent="0.25">
      <c r="A726" s="28">
        <f>COUNTIF($B$6:B726,B726)</f>
        <v>1</v>
      </c>
      <c r="B726" s="3" t="s">
        <v>576</v>
      </c>
      <c r="C726" s="9">
        <v>48</v>
      </c>
      <c r="D726" s="9">
        <v>47</v>
      </c>
      <c r="E726" s="9">
        <v>49</v>
      </c>
      <c r="F726" s="9">
        <v>47</v>
      </c>
      <c r="H726" s="3" t="s">
        <v>576</v>
      </c>
      <c r="I726" s="9">
        <v>48</v>
      </c>
      <c r="J726" s="9">
        <v>45</v>
      </c>
      <c r="K726" s="9">
        <v>49</v>
      </c>
      <c r="L726" s="9">
        <v>49</v>
      </c>
      <c r="N726" s="3" t="s">
        <v>576</v>
      </c>
      <c r="O726" s="9">
        <v>48</v>
      </c>
      <c r="P726" s="9">
        <v>47</v>
      </c>
      <c r="Q726" s="9">
        <v>47</v>
      </c>
      <c r="R726" s="9">
        <v>49</v>
      </c>
      <c r="T726" s="3" t="s">
        <v>576</v>
      </c>
      <c r="U726" s="9">
        <v>48</v>
      </c>
      <c r="V726" s="9">
        <v>51</v>
      </c>
      <c r="W726" s="9">
        <v>48</v>
      </c>
      <c r="X726" s="9">
        <v>44</v>
      </c>
    </row>
    <row r="727" spans="1:24" x14ac:dyDescent="0.25">
      <c r="A727" s="28">
        <f>COUNTIF($B$6:B727,B727)</f>
        <v>1</v>
      </c>
      <c r="B727" s="3" t="s">
        <v>577</v>
      </c>
      <c r="C727" s="9">
        <v>0</v>
      </c>
      <c r="D727" s="9">
        <v>0</v>
      </c>
      <c r="E727" s="9">
        <v>0</v>
      </c>
      <c r="F727" s="9">
        <v>0</v>
      </c>
      <c r="H727" s="3" t="s">
        <v>577</v>
      </c>
      <c r="I727" s="9">
        <v>0</v>
      </c>
      <c r="J727" s="9">
        <v>0</v>
      </c>
      <c r="K727" s="9">
        <v>0</v>
      </c>
      <c r="L727" s="9">
        <v>0</v>
      </c>
      <c r="N727" s="3" t="s">
        <v>577</v>
      </c>
      <c r="O727" s="9">
        <v>0</v>
      </c>
      <c r="P727" s="9">
        <v>0</v>
      </c>
      <c r="Q727" s="9">
        <v>0</v>
      </c>
      <c r="R727" s="9">
        <v>0</v>
      </c>
      <c r="T727" s="3" t="s">
        <v>577</v>
      </c>
      <c r="U727" s="9">
        <v>0</v>
      </c>
      <c r="V727" s="9">
        <v>0</v>
      </c>
      <c r="W727" s="9">
        <v>0</v>
      </c>
      <c r="X727" s="9">
        <v>0</v>
      </c>
    </row>
    <row r="728" spans="1:24" x14ac:dyDescent="0.25">
      <c r="A728" s="28">
        <f>COUNTIF($B$6:B728,B728)</f>
        <v>1</v>
      </c>
      <c r="B728" s="3" t="s">
        <v>578</v>
      </c>
      <c r="C728" s="9">
        <v>49</v>
      </c>
      <c r="D728" s="9">
        <v>49</v>
      </c>
      <c r="E728" s="9">
        <v>50</v>
      </c>
      <c r="F728" s="9">
        <v>49</v>
      </c>
      <c r="H728" s="3" t="s">
        <v>578</v>
      </c>
      <c r="I728" s="9">
        <v>49</v>
      </c>
      <c r="J728" s="9">
        <v>48</v>
      </c>
      <c r="K728" s="9">
        <v>49</v>
      </c>
      <c r="L728" s="9">
        <v>50</v>
      </c>
      <c r="N728" s="3" t="s">
        <v>578</v>
      </c>
      <c r="O728" s="9">
        <v>49</v>
      </c>
      <c r="P728" s="9">
        <v>47</v>
      </c>
      <c r="Q728" s="9">
        <v>49</v>
      </c>
      <c r="R728" s="9">
        <v>51</v>
      </c>
      <c r="T728" s="3" t="s">
        <v>578</v>
      </c>
      <c r="U728" s="9">
        <v>49</v>
      </c>
      <c r="V728" s="9">
        <v>50</v>
      </c>
      <c r="W728" s="9">
        <v>49</v>
      </c>
      <c r="X728" s="9">
        <v>47</v>
      </c>
    </row>
    <row r="729" spans="1:24" x14ac:dyDescent="0.25">
      <c r="A729" s="28">
        <f>COUNTIF($B$6:B729,B729)</f>
        <v>1</v>
      </c>
      <c r="B729" s="3" t="s">
        <v>579</v>
      </c>
      <c r="C729" s="9">
        <v>1</v>
      </c>
      <c r="D729" s="9">
        <v>1</v>
      </c>
      <c r="E729" s="9">
        <v>1</v>
      </c>
      <c r="F729" s="9">
        <v>1</v>
      </c>
      <c r="H729" s="3" t="s">
        <v>579</v>
      </c>
      <c r="I729" s="9">
        <v>1</v>
      </c>
      <c r="J729" s="9">
        <v>1</v>
      </c>
      <c r="K729" s="9">
        <v>1</v>
      </c>
      <c r="L729" s="9">
        <v>1</v>
      </c>
      <c r="N729" s="3" t="s">
        <v>579</v>
      </c>
      <c r="O729" s="9">
        <v>1</v>
      </c>
      <c r="P729" s="9">
        <v>1</v>
      </c>
      <c r="Q729" s="9">
        <v>1</v>
      </c>
      <c r="R729" s="9">
        <v>1</v>
      </c>
      <c r="T729" s="3" t="s">
        <v>579</v>
      </c>
      <c r="U729" s="9">
        <v>1</v>
      </c>
      <c r="V729" s="9">
        <v>1</v>
      </c>
      <c r="W729" s="9">
        <v>1</v>
      </c>
      <c r="X729" s="9">
        <v>1</v>
      </c>
    </row>
    <row r="730" spans="1:24" x14ac:dyDescent="0.25">
      <c r="A730" s="28">
        <f>COUNTIF($B$6:B730,B730)</f>
        <v>1</v>
      </c>
      <c r="B730" s="3" t="s">
        <v>580</v>
      </c>
      <c r="C730" s="9">
        <v>1</v>
      </c>
      <c r="D730" s="9">
        <v>1</v>
      </c>
      <c r="E730" s="9">
        <v>1</v>
      </c>
      <c r="F730" s="9">
        <v>1</v>
      </c>
      <c r="H730" s="3" t="s">
        <v>580</v>
      </c>
      <c r="I730" s="9">
        <v>1</v>
      </c>
      <c r="J730" s="9">
        <v>1</v>
      </c>
      <c r="K730" s="9">
        <v>1</v>
      </c>
      <c r="L730" s="9">
        <v>1</v>
      </c>
      <c r="N730" s="3" t="s">
        <v>580</v>
      </c>
      <c r="O730" s="9">
        <v>1</v>
      </c>
      <c r="P730" s="9">
        <v>1</v>
      </c>
      <c r="Q730" s="9">
        <v>1</v>
      </c>
      <c r="R730" s="9">
        <v>1</v>
      </c>
      <c r="T730" s="3" t="s">
        <v>580</v>
      </c>
      <c r="U730" s="9">
        <v>1</v>
      </c>
      <c r="V730" s="9">
        <v>1</v>
      </c>
      <c r="W730" s="9">
        <v>1</v>
      </c>
      <c r="X730" s="9">
        <v>1</v>
      </c>
    </row>
    <row r="731" spans="1:24" x14ac:dyDescent="0.25">
      <c r="A731" s="28">
        <f>COUNTIF($B$6:B731,B731)</f>
        <v>1</v>
      </c>
      <c r="B731" s="3" t="s">
        <v>581</v>
      </c>
      <c r="C731" s="9">
        <v>7</v>
      </c>
      <c r="D731" s="9">
        <v>9</v>
      </c>
      <c r="E731" s="9">
        <v>4</v>
      </c>
      <c r="F731" s="9">
        <v>8</v>
      </c>
      <c r="H731" s="3" t="s">
        <v>581</v>
      </c>
      <c r="I731" s="9">
        <v>7</v>
      </c>
      <c r="J731" s="9">
        <v>11</v>
      </c>
      <c r="K731" s="9">
        <v>5</v>
      </c>
      <c r="L731" s="9">
        <v>4</v>
      </c>
      <c r="N731" s="3" t="s">
        <v>581</v>
      </c>
      <c r="O731" s="9">
        <v>7</v>
      </c>
      <c r="P731" s="9">
        <v>8</v>
      </c>
      <c r="Q731" s="9">
        <v>8</v>
      </c>
      <c r="R731" s="9">
        <v>5</v>
      </c>
      <c r="T731" s="3" t="s">
        <v>581</v>
      </c>
      <c r="U731" s="9">
        <v>7</v>
      </c>
      <c r="V731" s="9">
        <v>7</v>
      </c>
      <c r="W731" s="9">
        <v>6</v>
      </c>
      <c r="X731" s="9">
        <v>8</v>
      </c>
    </row>
    <row r="732" spans="1:24" x14ac:dyDescent="0.25">
      <c r="A732" s="28">
        <f>COUNTIF($B$6:B732,B732)</f>
        <v>1</v>
      </c>
      <c r="B732" s="3" t="s">
        <v>582</v>
      </c>
      <c r="C732" s="9">
        <v>0</v>
      </c>
      <c r="D732" s="9">
        <v>0</v>
      </c>
      <c r="E732" s="9">
        <v>0</v>
      </c>
      <c r="F732" s="9">
        <v>0</v>
      </c>
      <c r="H732" s="3" t="s">
        <v>582</v>
      </c>
      <c r="I732" s="9">
        <v>0</v>
      </c>
      <c r="J732" s="9">
        <v>1</v>
      </c>
      <c r="K732" s="9">
        <v>0</v>
      </c>
      <c r="L732" s="9">
        <v>0</v>
      </c>
      <c r="N732" s="3" t="s">
        <v>582</v>
      </c>
      <c r="O732" s="9">
        <v>0</v>
      </c>
      <c r="P732" s="9">
        <v>0</v>
      </c>
      <c r="Q732" s="9">
        <v>0</v>
      </c>
      <c r="R732" s="9">
        <v>0</v>
      </c>
      <c r="T732" s="3" t="s">
        <v>582</v>
      </c>
      <c r="U732" s="9">
        <v>0</v>
      </c>
      <c r="V732" s="9">
        <v>0</v>
      </c>
      <c r="W732" s="9">
        <v>0</v>
      </c>
      <c r="X732" s="9">
        <v>0</v>
      </c>
    </row>
    <row r="733" spans="1:24" x14ac:dyDescent="0.25">
      <c r="A733" s="28">
        <f>COUNTIF($B$6:B733,B733)</f>
        <v>1</v>
      </c>
      <c r="B733" s="3" t="s">
        <v>583</v>
      </c>
      <c r="C733" s="9">
        <v>2</v>
      </c>
      <c r="D733" s="9">
        <v>2</v>
      </c>
      <c r="E733" s="9">
        <v>1</v>
      </c>
      <c r="F733" s="9">
        <v>2</v>
      </c>
      <c r="H733" s="3" t="s">
        <v>583</v>
      </c>
      <c r="I733" s="9">
        <v>2</v>
      </c>
      <c r="J733" s="9">
        <v>3</v>
      </c>
      <c r="K733" s="9">
        <v>0</v>
      </c>
      <c r="L733" s="9">
        <v>2</v>
      </c>
      <c r="N733" s="3" t="s">
        <v>583</v>
      </c>
      <c r="O733" s="9">
        <v>2</v>
      </c>
      <c r="P733" s="9">
        <v>2</v>
      </c>
      <c r="Q733" s="9">
        <v>1</v>
      </c>
      <c r="R733" s="9">
        <v>2</v>
      </c>
      <c r="T733" s="3" t="s">
        <v>583</v>
      </c>
      <c r="U733" s="9">
        <v>2</v>
      </c>
      <c r="V733" s="9">
        <v>2</v>
      </c>
      <c r="W733" s="9">
        <v>1</v>
      </c>
      <c r="X733" s="9">
        <v>2</v>
      </c>
    </row>
    <row r="734" spans="1:24" x14ac:dyDescent="0.25">
      <c r="A734" s="28">
        <f>COUNTIF($B$6:B734,B734)</f>
        <v>1</v>
      </c>
      <c r="B734" s="3" t="s">
        <v>584</v>
      </c>
      <c r="C734" s="9">
        <v>1</v>
      </c>
      <c r="D734" s="9">
        <v>2</v>
      </c>
      <c r="E734" s="9">
        <v>1</v>
      </c>
      <c r="F734" s="9">
        <v>1</v>
      </c>
      <c r="H734" s="3" t="s">
        <v>584</v>
      </c>
      <c r="I734" s="9">
        <v>1</v>
      </c>
      <c r="J734" s="9">
        <v>2</v>
      </c>
      <c r="K734" s="9">
        <v>1</v>
      </c>
      <c r="L734" s="9">
        <v>0</v>
      </c>
      <c r="N734" s="3" t="s">
        <v>584</v>
      </c>
      <c r="O734" s="9">
        <v>1</v>
      </c>
      <c r="P734" s="9">
        <v>1</v>
      </c>
      <c r="Q734" s="9">
        <v>1</v>
      </c>
      <c r="R734" s="9">
        <v>1</v>
      </c>
      <c r="T734" s="3" t="s">
        <v>584</v>
      </c>
      <c r="U734" s="9">
        <v>1</v>
      </c>
      <c r="V734" s="9">
        <v>2</v>
      </c>
      <c r="W734" s="9">
        <v>0</v>
      </c>
      <c r="X734" s="9">
        <v>1</v>
      </c>
    </row>
    <row r="735" spans="1:24" x14ac:dyDescent="0.25">
      <c r="A735" s="28">
        <f>COUNTIF($B$6:B735,B735)</f>
        <v>0</v>
      </c>
      <c r="B735" s="3"/>
      <c r="C735" s="9"/>
      <c r="D735" s="9"/>
      <c r="E735" s="9"/>
      <c r="F735" s="9"/>
      <c r="H735" s="3"/>
      <c r="I735" s="9"/>
      <c r="J735" s="9"/>
      <c r="K735" s="9"/>
      <c r="L735" s="9"/>
      <c r="N735" s="3"/>
      <c r="O735" s="9"/>
      <c r="P735" s="9"/>
      <c r="Q735" s="9"/>
      <c r="R735" s="9"/>
      <c r="T735" s="3"/>
      <c r="U735" s="9"/>
      <c r="V735" s="9"/>
      <c r="W735" s="9"/>
      <c r="X735" s="9"/>
    </row>
    <row r="736" spans="1:24" x14ac:dyDescent="0.25">
      <c r="A736" s="28">
        <f>COUNTIF($B$6:B736,B736)</f>
        <v>1</v>
      </c>
      <c r="B736" s="3" t="s">
        <v>585</v>
      </c>
      <c r="C736" s="9">
        <v>1</v>
      </c>
      <c r="D736" s="9">
        <v>1</v>
      </c>
      <c r="E736" s="9">
        <v>1</v>
      </c>
      <c r="F736" s="9">
        <v>1</v>
      </c>
      <c r="H736" s="3" t="s">
        <v>585</v>
      </c>
      <c r="I736" s="9">
        <v>1</v>
      </c>
      <c r="J736" s="9">
        <v>1</v>
      </c>
      <c r="K736" s="9">
        <v>1</v>
      </c>
      <c r="L736" s="9">
        <v>1</v>
      </c>
      <c r="N736" s="3" t="s">
        <v>585</v>
      </c>
      <c r="O736" s="9">
        <v>1</v>
      </c>
      <c r="P736" s="9">
        <v>1</v>
      </c>
      <c r="Q736" s="9">
        <v>1</v>
      </c>
      <c r="R736" s="9">
        <v>1</v>
      </c>
      <c r="T736" s="3" t="s">
        <v>585</v>
      </c>
      <c r="U736" s="9">
        <v>1</v>
      </c>
      <c r="V736" s="9">
        <v>1</v>
      </c>
      <c r="W736" s="9">
        <v>1</v>
      </c>
      <c r="X736" s="9">
        <v>1</v>
      </c>
    </row>
    <row r="737" spans="1:24" x14ac:dyDescent="0.25">
      <c r="A737" s="28">
        <f>COUNTIF($B$6:B737,B737)</f>
        <v>1</v>
      </c>
      <c r="B737" s="3" t="s">
        <v>586</v>
      </c>
      <c r="C737" s="9">
        <v>22</v>
      </c>
      <c r="D737" s="9">
        <v>21</v>
      </c>
      <c r="E737" s="9">
        <v>24</v>
      </c>
      <c r="F737" s="9">
        <v>21</v>
      </c>
      <c r="H737" s="3" t="s">
        <v>586</v>
      </c>
      <c r="I737" s="9">
        <v>22</v>
      </c>
      <c r="J737" s="9">
        <v>24</v>
      </c>
      <c r="K737" s="9">
        <v>21</v>
      </c>
      <c r="L737" s="9">
        <v>21</v>
      </c>
      <c r="N737" s="3" t="s">
        <v>586</v>
      </c>
      <c r="O737" s="9">
        <v>22</v>
      </c>
      <c r="P737" s="9">
        <v>21</v>
      </c>
      <c r="Q737" s="9">
        <v>18</v>
      </c>
      <c r="R737" s="9">
        <v>27</v>
      </c>
      <c r="T737" s="3" t="s">
        <v>586</v>
      </c>
      <c r="U737" s="9">
        <v>22</v>
      </c>
      <c r="V737" s="9">
        <v>18</v>
      </c>
      <c r="W737" s="9">
        <v>30</v>
      </c>
      <c r="X737" s="9">
        <v>18</v>
      </c>
    </row>
    <row r="738" spans="1:24" x14ac:dyDescent="0.25">
      <c r="A738" s="28">
        <f>COUNTIF($B$6:B738,B738)</f>
        <v>0</v>
      </c>
      <c r="B738" s="3"/>
      <c r="C738" s="9"/>
      <c r="D738" s="9"/>
      <c r="E738" s="9"/>
      <c r="F738" s="9"/>
      <c r="H738" s="3"/>
      <c r="I738" s="9"/>
      <c r="J738" s="9"/>
      <c r="K738" s="9"/>
      <c r="L738" s="9"/>
      <c r="N738" s="3"/>
      <c r="O738" s="9"/>
      <c r="P738" s="9"/>
      <c r="Q738" s="9"/>
      <c r="R738" s="9"/>
      <c r="T738" s="3"/>
      <c r="U738" s="9"/>
      <c r="V738" s="9"/>
      <c r="W738" s="9"/>
      <c r="X738" s="9"/>
    </row>
    <row r="739" spans="1:24" x14ac:dyDescent="0.25">
      <c r="A739" s="28">
        <f>COUNTIF($B$6:B739,B739)</f>
        <v>1</v>
      </c>
      <c r="B739" s="3" t="s">
        <v>587</v>
      </c>
      <c r="C739" s="9">
        <v>0</v>
      </c>
      <c r="D739" s="9">
        <v>0</v>
      </c>
      <c r="E739" s="9">
        <v>0</v>
      </c>
      <c r="F739" s="9">
        <v>0</v>
      </c>
      <c r="H739" s="3" t="s">
        <v>587</v>
      </c>
      <c r="I739" s="9">
        <v>0</v>
      </c>
      <c r="J739" s="9">
        <v>0</v>
      </c>
      <c r="K739" s="9">
        <v>0</v>
      </c>
      <c r="L739" s="9">
        <v>0</v>
      </c>
      <c r="N739" s="3" t="s">
        <v>587</v>
      </c>
      <c r="O739" s="9">
        <v>0</v>
      </c>
      <c r="P739" s="9">
        <v>0</v>
      </c>
      <c r="Q739" s="9">
        <v>0</v>
      </c>
      <c r="R739" s="9">
        <v>0</v>
      </c>
      <c r="T739" s="3" t="s">
        <v>587</v>
      </c>
      <c r="U739" s="9">
        <v>0</v>
      </c>
      <c r="V739" s="9">
        <v>0</v>
      </c>
      <c r="W739" s="9">
        <v>0</v>
      </c>
      <c r="X739" s="9">
        <v>0</v>
      </c>
    </row>
    <row r="740" spans="1:24" x14ac:dyDescent="0.25">
      <c r="A740" s="28">
        <f>COUNTIF($B$6:B740,B740)</f>
        <v>1</v>
      </c>
      <c r="B740" s="3" t="s">
        <v>588</v>
      </c>
      <c r="C740" s="9">
        <v>255</v>
      </c>
      <c r="D740" s="9">
        <v>278</v>
      </c>
      <c r="E740" s="9">
        <v>259</v>
      </c>
      <c r="F740" s="9">
        <v>229</v>
      </c>
      <c r="H740" s="3" t="s">
        <v>588</v>
      </c>
      <c r="I740" s="9">
        <v>255</v>
      </c>
      <c r="J740" s="9">
        <v>285</v>
      </c>
      <c r="K740" s="9">
        <v>257</v>
      </c>
      <c r="L740" s="9">
        <v>224</v>
      </c>
      <c r="N740" s="3" t="s">
        <v>588</v>
      </c>
      <c r="O740" s="9">
        <v>255</v>
      </c>
      <c r="P740" s="9">
        <v>313</v>
      </c>
      <c r="Q740" s="9">
        <v>233</v>
      </c>
      <c r="R740" s="9">
        <v>220</v>
      </c>
      <c r="T740" s="3" t="s">
        <v>588</v>
      </c>
      <c r="U740" s="9">
        <v>255</v>
      </c>
      <c r="V740" s="9">
        <v>277</v>
      </c>
      <c r="W740" s="9">
        <v>259</v>
      </c>
      <c r="X740" s="9">
        <v>230</v>
      </c>
    </row>
    <row r="741" spans="1:24" x14ac:dyDescent="0.25">
      <c r="A741" s="28">
        <f>COUNTIF($B$6:B741,B741)</f>
        <v>1</v>
      </c>
      <c r="B741" s="3" t="s">
        <v>589</v>
      </c>
      <c r="C741" s="9">
        <v>629</v>
      </c>
      <c r="D741" s="9">
        <v>607</v>
      </c>
      <c r="E741" s="9">
        <v>626</v>
      </c>
      <c r="F741" s="9">
        <v>654</v>
      </c>
      <c r="H741" s="3" t="s">
        <v>589</v>
      </c>
      <c r="I741" s="9">
        <v>629</v>
      </c>
      <c r="J741" s="9">
        <v>597</v>
      </c>
      <c r="K741" s="9">
        <v>618</v>
      </c>
      <c r="L741" s="9">
        <v>673</v>
      </c>
      <c r="N741" s="3" t="s">
        <v>589</v>
      </c>
      <c r="O741" s="9">
        <v>629</v>
      </c>
      <c r="P741" s="9">
        <v>577</v>
      </c>
      <c r="Q741" s="9">
        <v>642</v>
      </c>
      <c r="R741" s="9">
        <v>669</v>
      </c>
      <c r="T741" s="3" t="s">
        <v>589</v>
      </c>
      <c r="U741" s="9">
        <v>629</v>
      </c>
      <c r="V741" s="9">
        <v>611</v>
      </c>
      <c r="W741" s="9">
        <v>627</v>
      </c>
      <c r="X741" s="9">
        <v>649</v>
      </c>
    </row>
    <row r="742" spans="1:24" x14ac:dyDescent="0.25">
      <c r="A742" s="28">
        <f>COUNTIF($B$6:B742,B742)</f>
        <v>1</v>
      </c>
      <c r="B742" s="3" t="s">
        <v>590</v>
      </c>
      <c r="C742" s="9">
        <v>0</v>
      </c>
      <c r="D742" s="9">
        <v>0</v>
      </c>
      <c r="E742" s="9">
        <v>0</v>
      </c>
      <c r="F742" s="9">
        <v>0</v>
      </c>
      <c r="H742" s="3" t="s">
        <v>590</v>
      </c>
      <c r="I742" s="9">
        <v>0</v>
      </c>
      <c r="J742" s="9">
        <v>0</v>
      </c>
      <c r="K742" s="9">
        <v>0</v>
      </c>
      <c r="L742" s="9">
        <v>0</v>
      </c>
      <c r="N742" s="3" t="s">
        <v>590</v>
      </c>
      <c r="O742" s="9">
        <v>0</v>
      </c>
      <c r="P742" s="9">
        <v>0</v>
      </c>
      <c r="Q742" s="9">
        <v>0</v>
      </c>
      <c r="R742" s="9">
        <v>0</v>
      </c>
      <c r="T742" s="3" t="s">
        <v>590</v>
      </c>
      <c r="U742" s="9">
        <v>0</v>
      </c>
      <c r="V742" s="9">
        <v>0</v>
      </c>
      <c r="W742" s="9">
        <v>0</v>
      </c>
      <c r="X742" s="9">
        <v>0</v>
      </c>
    </row>
    <row r="743" spans="1:24" x14ac:dyDescent="0.25">
      <c r="A743" s="28">
        <f>COUNTIF($B$6:B743,B743)</f>
        <v>1</v>
      </c>
      <c r="B743" s="3" t="s">
        <v>591</v>
      </c>
      <c r="C743" s="10">
        <v>78446</v>
      </c>
      <c r="D743" s="10">
        <v>104058</v>
      </c>
      <c r="E743" s="10">
        <v>76406</v>
      </c>
      <c r="F743" s="10">
        <v>54839</v>
      </c>
      <c r="H743" s="3" t="s">
        <v>591</v>
      </c>
      <c r="I743" s="10">
        <v>78446</v>
      </c>
      <c r="J743" s="10">
        <v>43013</v>
      </c>
      <c r="K743" s="10">
        <v>59647</v>
      </c>
      <c r="L743" s="10">
        <v>132759</v>
      </c>
      <c r="N743" s="3" t="s">
        <v>591</v>
      </c>
      <c r="O743" s="10">
        <v>78446</v>
      </c>
      <c r="P743" s="10">
        <v>74838</v>
      </c>
      <c r="Q743" s="10">
        <v>62583</v>
      </c>
      <c r="R743" s="10">
        <v>97946</v>
      </c>
      <c r="T743" s="3" t="s">
        <v>591</v>
      </c>
      <c r="U743" s="10">
        <v>78446</v>
      </c>
      <c r="V743" s="10">
        <v>92155</v>
      </c>
      <c r="W743" s="10">
        <v>82324</v>
      </c>
      <c r="X743" s="10">
        <v>60833</v>
      </c>
    </row>
    <row r="744" spans="1:24" x14ac:dyDescent="0.25">
      <c r="A744" s="28">
        <f>COUNTIF($B$6:B744,B744)</f>
        <v>1</v>
      </c>
      <c r="B744" s="3" t="s">
        <v>592</v>
      </c>
      <c r="C744" s="10">
        <v>160705</v>
      </c>
      <c r="D744" s="10">
        <v>173475</v>
      </c>
      <c r="E744" s="10">
        <v>181756</v>
      </c>
      <c r="F744" s="10">
        <v>126833</v>
      </c>
      <c r="H744" s="3" t="s">
        <v>592</v>
      </c>
      <c r="I744" s="10">
        <v>160705</v>
      </c>
      <c r="J744" s="10">
        <v>130559</v>
      </c>
      <c r="K744" s="10">
        <v>166941</v>
      </c>
      <c r="L744" s="10">
        <v>184649</v>
      </c>
      <c r="N744" s="3" t="s">
        <v>592</v>
      </c>
      <c r="O744" s="10">
        <v>160705</v>
      </c>
      <c r="P744" s="10">
        <v>151172</v>
      </c>
      <c r="Q744" s="10">
        <v>153016</v>
      </c>
      <c r="R744" s="10">
        <v>177951</v>
      </c>
      <c r="T744" s="3" t="s">
        <v>592</v>
      </c>
      <c r="U744" s="10">
        <v>160705</v>
      </c>
      <c r="V744" s="10">
        <v>168079</v>
      </c>
      <c r="W744" s="10">
        <v>161395</v>
      </c>
      <c r="X744" s="10">
        <v>152628</v>
      </c>
    </row>
    <row r="745" spans="1:24" x14ac:dyDescent="0.25">
      <c r="A745" s="28">
        <f>COUNTIF($B$6:B745,B745)</f>
        <v>1</v>
      </c>
      <c r="B745" s="3" t="s">
        <v>593</v>
      </c>
      <c r="C745" s="10">
        <v>389324</v>
      </c>
      <c r="D745" s="10">
        <v>388219</v>
      </c>
      <c r="E745" s="10">
        <v>387268</v>
      </c>
      <c r="F745" s="10">
        <v>392488</v>
      </c>
      <c r="H745" s="3" t="s">
        <v>593</v>
      </c>
      <c r="I745" s="10">
        <v>389324</v>
      </c>
      <c r="J745" s="10">
        <v>437535</v>
      </c>
      <c r="K745" s="10">
        <v>390507</v>
      </c>
      <c r="L745" s="10">
        <v>339855</v>
      </c>
      <c r="N745" s="3" t="s">
        <v>593</v>
      </c>
      <c r="O745" s="10">
        <v>389324</v>
      </c>
      <c r="P745" s="10">
        <v>392558</v>
      </c>
      <c r="Q745" s="10">
        <v>416657</v>
      </c>
      <c r="R745" s="10">
        <v>358710</v>
      </c>
      <c r="T745" s="3" t="s">
        <v>593</v>
      </c>
      <c r="U745" s="10">
        <v>389324</v>
      </c>
      <c r="V745" s="10">
        <v>370457</v>
      </c>
      <c r="W745" s="10">
        <v>387649</v>
      </c>
      <c r="X745" s="10">
        <v>409895</v>
      </c>
    </row>
    <row r="746" spans="1:24" x14ac:dyDescent="0.25">
      <c r="A746" s="28">
        <f>COUNTIF($B$6:B746,B746)</f>
        <v>1</v>
      </c>
      <c r="B746" s="3" t="s">
        <v>594</v>
      </c>
      <c r="C746" s="10">
        <v>2543</v>
      </c>
      <c r="D746" s="10">
        <v>2624</v>
      </c>
      <c r="E746" s="10">
        <v>2522</v>
      </c>
      <c r="F746" s="10">
        <v>2483</v>
      </c>
      <c r="H746" s="3" t="s">
        <v>594</v>
      </c>
      <c r="I746" s="10">
        <v>2543</v>
      </c>
      <c r="J746" s="10">
        <v>2914</v>
      </c>
      <c r="K746" s="10">
        <v>2544</v>
      </c>
      <c r="L746" s="10">
        <v>2170</v>
      </c>
      <c r="N746" s="3" t="s">
        <v>594</v>
      </c>
      <c r="O746" s="10">
        <v>2543</v>
      </c>
      <c r="P746" s="10">
        <v>2598</v>
      </c>
      <c r="Q746" s="10">
        <v>2732</v>
      </c>
      <c r="R746" s="10">
        <v>2298</v>
      </c>
      <c r="T746" s="3" t="s">
        <v>594</v>
      </c>
      <c r="U746" s="10">
        <v>2543</v>
      </c>
      <c r="V746" s="10">
        <v>2385</v>
      </c>
      <c r="W746" s="10">
        <v>2545</v>
      </c>
      <c r="X746" s="10">
        <v>2698</v>
      </c>
    </row>
    <row r="747" spans="1:24" x14ac:dyDescent="0.25">
      <c r="A747" s="28">
        <f>COUNTIF($B$6:B747,B747)</f>
        <v>1</v>
      </c>
      <c r="B747" s="3" t="s">
        <v>595</v>
      </c>
      <c r="C747" s="12">
        <v>-253</v>
      </c>
      <c r="D747" s="12">
        <v>-358</v>
      </c>
      <c r="E747" s="12">
        <v>-246</v>
      </c>
      <c r="F747" s="12">
        <v>-155</v>
      </c>
      <c r="H747" s="3" t="s">
        <v>595</v>
      </c>
      <c r="I747" s="12">
        <v>-253</v>
      </c>
      <c r="J747" s="12">
        <v>-295</v>
      </c>
      <c r="K747" s="12">
        <v>-298</v>
      </c>
      <c r="L747" s="12">
        <v>-166</v>
      </c>
      <c r="N747" s="3" t="s">
        <v>595</v>
      </c>
      <c r="O747" s="12">
        <v>-253</v>
      </c>
      <c r="P747" s="12">
        <v>-308</v>
      </c>
      <c r="Q747" s="12">
        <v>-367</v>
      </c>
      <c r="R747" s="12">
        <v>-84</v>
      </c>
      <c r="T747" s="3" t="s">
        <v>595</v>
      </c>
      <c r="U747" s="12">
        <v>-253</v>
      </c>
      <c r="V747" s="12">
        <v>-325</v>
      </c>
      <c r="W747" s="12">
        <v>-300</v>
      </c>
      <c r="X747" s="12">
        <v>-135</v>
      </c>
    </row>
    <row r="748" spans="1:24" x14ac:dyDescent="0.25">
      <c r="A748" s="28">
        <f>COUNTIF($B$6:B748,B748)</f>
        <v>1</v>
      </c>
      <c r="B748" s="3" t="s">
        <v>596</v>
      </c>
      <c r="C748" s="10">
        <v>15048</v>
      </c>
      <c r="D748" s="10">
        <v>38170</v>
      </c>
      <c r="E748" s="10">
        <v>8080</v>
      </c>
      <c r="F748" s="11">
        <v>-1130</v>
      </c>
      <c r="H748" s="3" t="s">
        <v>596</v>
      </c>
      <c r="I748" s="10">
        <v>15048</v>
      </c>
      <c r="J748" s="10">
        <v>50900</v>
      </c>
      <c r="K748" s="10">
        <v>1931</v>
      </c>
      <c r="L748" s="11">
        <v>-7720</v>
      </c>
      <c r="N748" s="3" t="s">
        <v>596</v>
      </c>
      <c r="O748" s="10">
        <v>15048</v>
      </c>
      <c r="P748" s="10">
        <v>62796</v>
      </c>
      <c r="Q748" s="10">
        <v>9955</v>
      </c>
      <c r="R748" s="11">
        <v>-27671</v>
      </c>
      <c r="T748" s="3" t="s">
        <v>596</v>
      </c>
      <c r="U748" s="10">
        <v>15048</v>
      </c>
      <c r="V748" s="11">
        <v>-1800</v>
      </c>
      <c r="W748" s="10">
        <v>7258</v>
      </c>
      <c r="X748" s="10">
        <v>39723</v>
      </c>
    </row>
    <row r="749" spans="1:24" x14ac:dyDescent="0.25">
      <c r="A749" s="28">
        <f>COUNTIF($B$6:B749,B749)</f>
        <v>1</v>
      </c>
      <c r="B749" s="3" t="s">
        <v>597</v>
      </c>
      <c r="C749" s="12">
        <v>-734</v>
      </c>
      <c r="D749" s="11">
        <v>-1612</v>
      </c>
      <c r="E749" s="12">
        <v>-590</v>
      </c>
      <c r="F749" s="9">
        <v>0</v>
      </c>
      <c r="H749" s="3" t="s">
        <v>597</v>
      </c>
      <c r="I749" s="12">
        <v>-734</v>
      </c>
      <c r="J749" s="11">
        <v>-1612</v>
      </c>
      <c r="K749" s="12">
        <v>-590</v>
      </c>
      <c r="L749" s="9">
        <v>0</v>
      </c>
      <c r="N749" s="3" t="s">
        <v>597</v>
      </c>
      <c r="O749" s="12">
        <v>-734</v>
      </c>
      <c r="P749" s="9">
        <v>0</v>
      </c>
      <c r="Q749" s="11">
        <v>-1612</v>
      </c>
      <c r="R749" s="12">
        <v>-591</v>
      </c>
      <c r="T749" s="3" t="s">
        <v>597</v>
      </c>
      <c r="U749" s="12">
        <v>-734</v>
      </c>
      <c r="V749" s="9">
        <v>0</v>
      </c>
      <c r="W749" s="11">
        <v>-1612</v>
      </c>
      <c r="X749" s="12">
        <v>-591</v>
      </c>
    </row>
    <row r="750" spans="1:24" x14ac:dyDescent="0.25">
      <c r="A750" s="28">
        <f>COUNTIF($B$6:B750,B750)</f>
        <v>1</v>
      </c>
      <c r="B750" s="3" t="s">
        <v>598</v>
      </c>
      <c r="C750" s="11">
        <v>-139903</v>
      </c>
      <c r="D750" s="11">
        <v>-182557</v>
      </c>
      <c r="E750" s="11">
        <v>-103888</v>
      </c>
      <c r="F750" s="11">
        <v>-133252</v>
      </c>
      <c r="H750" s="3" t="s">
        <v>598</v>
      </c>
      <c r="I750" s="11">
        <v>-139903</v>
      </c>
      <c r="J750" s="11">
        <v>-138862</v>
      </c>
      <c r="K750" s="11">
        <v>-143972</v>
      </c>
      <c r="L750" s="11">
        <v>-136870</v>
      </c>
      <c r="N750" s="3" t="s">
        <v>598</v>
      </c>
      <c r="O750" s="11">
        <v>-139903</v>
      </c>
      <c r="P750" s="11">
        <v>-178251</v>
      </c>
      <c r="Q750" s="11">
        <v>-152755</v>
      </c>
      <c r="R750" s="11">
        <v>-88626</v>
      </c>
      <c r="T750" s="3" t="s">
        <v>598</v>
      </c>
      <c r="U750" s="11">
        <v>-139903</v>
      </c>
      <c r="V750" s="11">
        <v>-136721</v>
      </c>
      <c r="W750" s="11">
        <v>-158529</v>
      </c>
      <c r="X750" s="11">
        <v>-124435</v>
      </c>
    </row>
    <row r="751" spans="1:24" x14ac:dyDescent="0.25">
      <c r="A751" s="28">
        <f>COUNTIF($B$6:B751,B751)</f>
        <v>1</v>
      </c>
      <c r="B751" s="3" t="s">
        <v>599</v>
      </c>
      <c r="C751" s="9">
        <v>297</v>
      </c>
      <c r="D751" s="9">
        <v>918</v>
      </c>
      <c r="E751" s="9">
        <v>73</v>
      </c>
      <c r="F751" s="12">
        <v>-102</v>
      </c>
      <c r="H751" s="3" t="s">
        <v>599</v>
      </c>
      <c r="I751" s="9">
        <v>297</v>
      </c>
      <c r="J751" s="9">
        <v>946</v>
      </c>
      <c r="K751" s="9">
        <v>422</v>
      </c>
      <c r="L751" s="12">
        <v>-479</v>
      </c>
      <c r="N751" s="3" t="s">
        <v>599</v>
      </c>
      <c r="O751" s="9">
        <v>297</v>
      </c>
      <c r="P751" s="10">
        <v>1189</v>
      </c>
      <c r="Q751" s="9">
        <v>260</v>
      </c>
      <c r="R751" s="12">
        <v>-560</v>
      </c>
      <c r="T751" s="3" t="s">
        <v>599</v>
      </c>
      <c r="U751" s="9">
        <v>297</v>
      </c>
      <c r="V751" s="9">
        <v>122</v>
      </c>
      <c r="W751" s="9">
        <v>758</v>
      </c>
      <c r="X751" s="9">
        <v>9</v>
      </c>
    </row>
    <row r="752" spans="1:24" x14ac:dyDescent="0.25">
      <c r="A752" s="28">
        <f>COUNTIF($B$6:B752,B752)</f>
        <v>1</v>
      </c>
      <c r="B752" s="3" t="s">
        <v>600</v>
      </c>
      <c r="C752" s="9">
        <v>2.31</v>
      </c>
      <c r="D752" s="9">
        <v>2.41</v>
      </c>
      <c r="E752" s="9">
        <v>2.2200000000000002</v>
      </c>
      <c r="F752" s="9">
        <v>2.2999999999999998</v>
      </c>
      <c r="H752" s="3" t="s">
        <v>600</v>
      </c>
      <c r="I752" s="9">
        <v>2.31</v>
      </c>
      <c r="J752" s="9">
        <v>2.65</v>
      </c>
      <c r="K752" s="9">
        <v>2.1</v>
      </c>
      <c r="L752" s="9">
        <v>2.17</v>
      </c>
      <c r="N752" s="3" t="s">
        <v>600</v>
      </c>
      <c r="O752" s="9">
        <v>2.31</v>
      </c>
      <c r="P752" s="9">
        <v>2.08</v>
      </c>
      <c r="Q752" s="9">
        <v>2.42</v>
      </c>
      <c r="R752" s="9">
        <v>2.44</v>
      </c>
      <c r="T752" s="3" t="s">
        <v>600</v>
      </c>
      <c r="U752" s="9">
        <v>2.31</v>
      </c>
      <c r="V752" s="9">
        <v>2.04</v>
      </c>
      <c r="W752" s="9">
        <v>2.39</v>
      </c>
      <c r="X752" s="9">
        <v>2.5</v>
      </c>
    </row>
    <row r="753" spans="1:24" x14ac:dyDescent="0.25">
      <c r="A753" s="28">
        <f>COUNTIF($B$6:B753,B753)</f>
        <v>3</v>
      </c>
      <c r="B753" s="3" t="s">
        <v>519</v>
      </c>
      <c r="C753" s="9">
        <v>333</v>
      </c>
      <c r="D753" s="9">
        <v>188</v>
      </c>
      <c r="E753" s="9">
        <v>383</v>
      </c>
      <c r="F753" s="9">
        <v>427</v>
      </c>
      <c r="H753" s="3" t="s">
        <v>519</v>
      </c>
      <c r="I753" s="9">
        <v>333</v>
      </c>
      <c r="J753" s="9">
        <v>187</v>
      </c>
      <c r="K753" s="9">
        <v>297</v>
      </c>
      <c r="L753" s="9">
        <v>515</v>
      </c>
      <c r="N753" s="3" t="s">
        <v>519</v>
      </c>
      <c r="O753" s="9">
        <v>333</v>
      </c>
      <c r="P753" s="9">
        <v>94</v>
      </c>
      <c r="Q753" s="9">
        <v>548</v>
      </c>
      <c r="R753" s="9">
        <v>356</v>
      </c>
      <c r="T753" s="3" t="s">
        <v>519</v>
      </c>
      <c r="U753" s="9">
        <v>333</v>
      </c>
      <c r="V753" s="9">
        <v>415</v>
      </c>
      <c r="W753" s="9">
        <v>164</v>
      </c>
      <c r="X753" s="9">
        <v>418</v>
      </c>
    </row>
    <row r="754" spans="1:24" x14ac:dyDescent="0.25">
      <c r="A754" s="28">
        <f>COUNTIF($B$6:B754,B754)</f>
        <v>1</v>
      </c>
      <c r="B754" s="3" t="s">
        <v>601</v>
      </c>
      <c r="C754" s="9">
        <v>2.71</v>
      </c>
      <c r="D754" s="9">
        <v>7.61</v>
      </c>
      <c r="E754" s="9">
        <v>1.53</v>
      </c>
      <c r="F754" s="12">
        <v>-1.02</v>
      </c>
      <c r="H754" s="3" t="s">
        <v>601</v>
      </c>
      <c r="I754" s="9">
        <v>2.71</v>
      </c>
      <c r="J754" s="9">
        <v>7.39</v>
      </c>
      <c r="K754" s="9">
        <v>2.84</v>
      </c>
      <c r="L754" s="12">
        <v>-2.11</v>
      </c>
      <c r="N754" s="3" t="s">
        <v>601</v>
      </c>
      <c r="O754" s="9">
        <v>2.71</v>
      </c>
      <c r="P754" s="9">
        <v>5.77</v>
      </c>
      <c r="Q754" s="9">
        <v>2.96</v>
      </c>
      <c r="R754" s="12">
        <v>-0.61</v>
      </c>
      <c r="T754" s="3" t="s">
        <v>601</v>
      </c>
      <c r="U754" s="9">
        <v>2.71</v>
      </c>
      <c r="V754" s="9">
        <v>4.0199999999999996</v>
      </c>
      <c r="W754" s="9">
        <v>2.4700000000000002</v>
      </c>
      <c r="X754" s="9">
        <v>1.64</v>
      </c>
    </row>
    <row r="755" spans="1:24" x14ac:dyDescent="0.25">
      <c r="A755" s="28">
        <f>COUNTIF($B$6:B755,B755)</f>
        <v>1</v>
      </c>
      <c r="B755" s="3" t="s">
        <v>602</v>
      </c>
      <c r="C755" s="9">
        <v>2.62</v>
      </c>
      <c r="D755" s="9">
        <v>4.6500000000000004</v>
      </c>
      <c r="E755" s="9">
        <v>2.12</v>
      </c>
      <c r="F755" s="9">
        <v>0.28000000000000003</v>
      </c>
      <c r="H755" s="3" t="s">
        <v>602</v>
      </c>
      <c r="I755" s="9">
        <v>2.62</v>
      </c>
      <c r="J755" s="9">
        <v>5.73</v>
      </c>
      <c r="K755" s="9">
        <v>2.39</v>
      </c>
      <c r="L755" s="12">
        <v>-0.6</v>
      </c>
      <c r="N755" s="3" t="s">
        <v>602</v>
      </c>
      <c r="O755" s="9">
        <v>2.62</v>
      </c>
      <c r="P755" s="9">
        <v>4.33</v>
      </c>
      <c r="Q755" s="9">
        <v>2.3199999999999998</v>
      </c>
      <c r="R755" s="9">
        <v>0.1</v>
      </c>
      <c r="T755" s="3" t="s">
        <v>602</v>
      </c>
      <c r="U755" s="9">
        <v>2.62</v>
      </c>
      <c r="V755" s="9">
        <v>2.61</v>
      </c>
      <c r="W755" s="9">
        <v>3.08</v>
      </c>
      <c r="X755" s="9">
        <v>2.16</v>
      </c>
    </row>
    <row r="756" spans="1:24" x14ac:dyDescent="0.25">
      <c r="A756" s="28">
        <f>COUNTIF($B$6:B756,B756)</f>
        <v>1</v>
      </c>
      <c r="B756" s="3" t="s">
        <v>603</v>
      </c>
      <c r="C756" s="10">
        <v>32151093</v>
      </c>
      <c r="D756" s="10">
        <v>41317878</v>
      </c>
      <c r="E756" s="10">
        <v>24487988</v>
      </c>
      <c r="F756" s="10">
        <v>30645172</v>
      </c>
      <c r="H756" s="3" t="s">
        <v>603</v>
      </c>
      <c r="I756" s="10">
        <v>32151093</v>
      </c>
      <c r="J756" s="10">
        <v>32945655</v>
      </c>
      <c r="K756" s="10">
        <v>34102502</v>
      </c>
      <c r="L756" s="10">
        <v>29401029</v>
      </c>
      <c r="N756" s="3" t="s">
        <v>603</v>
      </c>
      <c r="O756" s="10">
        <v>32151093</v>
      </c>
      <c r="P756" s="10">
        <v>40495229</v>
      </c>
      <c r="Q756" s="10">
        <v>32229309</v>
      </c>
      <c r="R756" s="10">
        <v>23716189</v>
      </c>
      <c r="T756" s="3" t="s">
        <v>603</v>
      </c>
      <c r="U756" s="10">
        <v>32151093</v>
      </c>
      <c r="V756" s="10">
        <v>26151684</v>
      </c>
      <c r="W756" s="10">
        <v>35502520</v>
      </c>
      <c r="X756" s="10">
        <v>34803020</v>
      </c>
    </row>
    <row r="757" spans="1:24" x14ac:dyDescent="0.25">
      <c r="A757" s="28">
        <f>COUNTIF($B$6:B757,B757)</f>
        <v>1</v>
      </c>
      <c r="B757" s="3" t="s">
        <v>604</v>
      </c>
      <c r="C757" s="9">
        <v>1.4</v>
      </c>
      <c r="D757" s="9">
        <v>4.3</v>
      </c>
      <c r="E757" s="9">
        <v>1.3</v>
      </c>
      <c r="F757" s="12">
        <v>-1.3</v>
      </c>
      <c r="H757" s="3" t="s">
        <v>604</v>
      </c>
      <c r="I757" s="9">
        <v>1.4</v>
      </c>
      <c r="J757" s="9">
        <v>4.9000000000000004</v>
      </c>
      <c r="K757" s="9">
        <v>1.5</v>
      </c>
      <c r="L757" s="12">
        <v>-2.1</v>
      </c>
      <c r="N757" s="3" t="s">
        <v>604</v>
      </c>
      <c r="O757" s="9">
        <v>1.4</v>
      </c>
      <c r="P757" s="9">
        <v>3.5</v>
      </c>
      <c r="Q757" s="9">
        <v>1.7</v>
      </c>
      <c r="R757" s="12">
        <v>-1</v>
      </c>
      <c r="T757" s="3" t="s">
        <v>604</v>
      </c>
      <c r="U757" s="9">
        <v>1.4</v>
      </c>
      <c r="V757" s="9">
        <v>1.4</v>
      </c>
      <c r="W757" s="9">
        <v>1.7</v>
      </c>
      <c r="X757" s="9">
        <v>1.2</v>
      </c>
    </row>
    <row r="758" spans="1:24" x14ac:dyDescent="0.25">
      <c r="A758" s="28">
        <f>COUNTIF($B$6:B758,B758)</f>
        <v>0</v>
      </c>
    </row>
    <row r="759" spans="1:24" x14ac:dyDescent="0.25">
      <c r="A759" s="28">
        <f>COUNTIF($B$6:B759,B759)</f>
        <v>0</v>
      </c>
    </row>
    <row r="760" spans="1:24" x14ac:dyDescent="0.25">
      <c r="A760" s="28">
        <f>COUNTIF($B$6:B760,B760)</f>
        <v>0</v>
      </c>
    </row>
    <row r="761" spans="1:24" x14ac:dyDescent="0.25">
      <c r="A761" s="28">
        <f>COUNTIF($B$6:B761,B761)</f>
        <v>0</v>
      </c>
    </row>
    <row r="762" spans="1:24" x14ac:dyDescent="0.25">
      <c r="A762" s="28">
        <f>COUNTIF($B$6:B762,B762)</f>
        <v>0</v>
      </c>
    </row>
    <row r="763" spans="1:24" x14ac:dyDescent="0.25">
      <c r="A763" s="28">
        <f>COUNTIF($B$6:B763,B763)</f>
        <v>0</v>
      </c>
    </row>
    <row r="764" spans="1:24" x14ac:dyDescent="0.25">
      <c r="A764" s="28">
        <f>COUNTIF($B$6:B764,B764)</f>
        <v>0</v>
      </c>
    </row>
    <row r="765" spans="1:24" x14ac:dyDescent="0.25">
      <c r="A765" s="28">
        <f>COUNTIF($B$6:B765,B765)</f>
        <v>0</v>
      </c>
    </row>
    <row r="766" spans="1:24" x14ac:dyDescent="0.25">
      <c r="A766" s="28">
        <f>COUNTIF($B$6:B766,B766)</f>
        <v>0</v>
      </c>
    </row>
    <row r="767" spans="1:24" x14ac:dyDescent="0.25">
      <c r="A767" s="28">
        <f>COUNTIF($B$6:B767,B767)</f>
        <v>0</v>
      </c>
    </row>
    <row r="768" spans="1:24" x14ac:dyDescent="0.25">
      <c r="A768" s="28">
        <f>COUNTIF($B$6:B768,B768)</f>
        <v>0</v>
      </c>
    </row>
    <row r="769" spans="1:1" x14ac:dyDescent="0.25">
      <c r="A769" s="28">
        <f>COUNTIF($B$6:B769,B769)</f>
        <v>0</v>
      </c>
    </row>
    <row r="770" spans="1:1" x14ac:dyDescent="0.25">
      <c r="A770" s="28">
        <f>COUNTIF($B$6:B770,B770)</f>
        <v>0</v>
      </c>
    </row>
    <row r="771" spans="1:1" x14ac:dyDescent="0.25">
      <c r="A771" s="28">
        <f>COUNTIF($B$6:B771,B771)</f>
        <v>0</v>
      </c>
    </row>
    <row r="772" spans="1:1" x14ac:dyDescent="0.25">
      <c r="A772" s="28">
        <f>COUNTIF($B$6:B772,B772)</f>
        <v>0</v>
      </c>
    </row>
    <row r="773" spans="1:1" x14ac:dyDescent="0.25">
      <c r="A773" s="28">
        <f>COUNTIF($B$6:B773,B773)</f>
        <v>0</v>
      </c>
    </row>
    <row r="774" spans="1:1" x14ac:dyDescent="0.25">
      <c r="A774" s="28">
        <f>COUNTIF($B$6:B774,B774)</f>
        <v>0</v>
      </c>
    </row>
    <row r="775" spans="1:1" x14ac:dyDescent="0.25">
      <c r="A775" s="28">
        <f>COUNTIF($B$6:B775,B775)</f>
        <v>0</v>
      </c>
    </row>
    <row r="776" spans="1:1" x14ac:dyDescent="0.25">
      <c r="A776" s="28">
        <f>COUNTIF($B$6:B776,B776)</f>
        <v>0</v>
      </c>
    </row>
    <row r="777" spans="1:1" x14ac:dyDescent="0.25">
      <c r="A777" s="28">
        <f>COUNTIF($B$6:B777,B777)</f>
        <v>0</v>
      </c>
    </row>
    <row r="778" spans="1:1" x14ac:dyDescent="0.25">
      <c r="A778" s="28">
        <f>COUNTIF($B$6:B778,B778)</f>
        <v>0</v>
      </c>
    </row>
    <row r="779" spans="1:1" x14ac:dyDescent="0.25">
      <c r="A779" s="28">
        <f>COUNTIF($B$6:B779,B779)</f>
        <v>0</v>
      </c>
    </row>
    <row r="780" spans="1:1" x14ac:dyDescent="0.25">
      <c r="A780" s="28">
        <f>COUNTIF($B$6:B780,B780)</f>
        <v>0</v>
      </c>
    </row>
    <row r="781" spans="1:1" x14ac:dyDescent="0.25">
      <c r="A781" s="28">
        <f>COUNTIF($B$6:B781,B781)</f>
        <v>0</v>
      </c>
    </row>
    <row r="782" spans="1:1" x14ac:dyDescent="0.25">
      <c r="A782" s="28">
        <f>COUNTIF($B$6:B782,B782)</f>
        <v>0</v>
      </c>
    </row>
    <row r="783" spans="1:1" x14ac:dyDescent="0.25">
      <c r="A783" s="28">
        <f>COUNTIF($B$6:B783,B783)</f>
        <v>0</v>
      </c>
    </row>
    <row r="784" spans="1:1" x14ac:dyDescent="0.25">
      <c r="A784" s="28">
        <f>COUNTIF($B$6:B784,B784)</f>
        <v>0</v>
      </c>
    </row>
    <row r="785" spans="1:1" x14ac:dyDescent="0.25">
      <c r="A785" s="28">
        <f>COUNTIF($B$6:B785,B785)</f>
        <v>0</v>
      </c>
    </row>
    <row r="786" spans="1:1" x14ac:dyDescent="0.25">
      <c r="A786" s="28">
        <f>COUNTIF($B$6:B786,B786)</f>
        <v>0</v>
      </c>
    </row>
    <row r="787" spans="1:1" x14ac:dyDescent="0.25">
      <c r="A787" s="28">
        <f>COUNTIF($B$6:B787,B787)</f>
        <v>0</v>
      </c>
    </row>
    <row r="788" spans="1:1" x14ac:dyDescent="0.25">
      <c r="A788" s="28">
        <f>COUNTIF($B$6:B788,B788)</f>
        <v>0</v>
      </c>
    </row>
    <row r="789" spans="1:1" x14ac:dyDescent="0.25">
      <c r="A789" s="28">
        <f>COUNTIF($B$6:B789,B789)</f>
        <v>0</v>
      </c>
    </row>
    <row r="790" spans="1:1" x14ac:dyDescent="0.25">
      <c r="A790" s="28">
        <f>COUNTIF($B$6:B790,B790)</f>
        <v>0</v>
      </c>
    </row>
    <row r="791" spans="1:1" x14ac:dyDescent="0.25">
      <c r="A791" s="28">
        <f>COUNTIF($B$6:B791,B791)</f>
        <v>0</v>
      </c>
    </row>
    <row r="792" spans="1:1" x14ac:dyDescent="0.25">
      <c r="A792" s="28">
        <f>COUNTIF($B$6:B792,B792)</f>
        <v>0</v>
      </c>
    </row>
    <row r="793" spans="1:1" x14ac:dyDescent="0.25">
      <c r="A793" s="28">
        <f>COUNTIF($B$6:B793,B793)</f>
        <v>0</v>
      </c>
    </row>
    <row r="794" spans="1:1" x14ac:dyDescent="0.25">
      <c r="A794" s="28">
        <f>COUNTIF($B$6:B794,B794)</f>
        <v>0</v>
      </c>
    </row>
    <row r="795" spans="1:1" x14ac:dyDescent="0.25">
      <c r="A795" s="28">
        <f>COUNTIF($B$6:B795,B795)</f>
        <v>0</v>
      </c>
    </row>
    <row r="796" spans="1:1" x14ac:dyDescent="0.25">
      <c r="A796" s="28">
        <f>COUNTIF($B$6:B796,B796)</f>
        <v>0</v>
      </c>
    </row>
    <row r="797" spans="1:1" x14ac:dyDescent="0.25">
      <c r="A797" s="28">
        <f>COUNTIF($B$6:B797,B797)</f>
        <v>0</v>
      </c>
    </row>
    <row r="798" spans="1:1" x14ac:dyDescent="0.25">
      <c r="A798" s="28">
        <f>COUNTIF($B$6:B798,B798)</f>
        <v>0</v>
      </c>
    </row>
    <row r="799" spans="1:1" x14ac:dyDescent="0.25">
      <c r="A799" s="28">
        <f>COUNTIF($B$6:B799,B799)</f>
        <v>0</v>
      </c>
    </row>
    <row r="800" spans="1:1" x14ac:dyDescent="0.25">
      <c r="A800" s="28">
        <f>COUNTIF($B$6:B800,B800)</f>
        <v>0</v>
      </c>
    </row>
    <row r="801" spans="1:1" x14ac:dyDescent="0.25">
      <c r="A801" s="28">
        <f>COUNTIF($B$6:B801,B801)</f>
        <v>0</v>
      </c>
    </row>
    <row r="802" spans="1:1" x14ac:dyDescent="0.25">
      <c r="A802" s="28">
        <f>COUNTIF($B$6:B802,B802)</f>
        <v>0</v>
      </c>
    </row>
    <row r="803" spans="1:1" x14ac:dyDescent="0.25">
      <c r="A803" s="28">
        <f>COUNTIF($B$6:B803,B803)</f>
        <v>0</v>
      </c>
    </row>
    <row r="804" spans="1:1" x14ac:dyDescent="0.25">
      <c r="A804" s="28">
        <f>COUNTIF($B$6:B804,B804)</f>
        <v>0</v>
      </c>
    </row>
    <row r="805" spans="1:1" x14ac:dyDescent="0.25">
      <c r="A805" s="28">
        <f>COUNTIF($B$6:B805,B805)</f>
        <v>0</v>
      </c>
    </row>
    <row r="806" spans="1:1" x14ac:dyDescent="0.25">
      <c r="A806" s="28">
        <f>COUNTIF($B$6:B806,B806)</f>
        <v>0</v>
      </c>
    </row>
    <row r="807" spans="1:1" x14ac:dyDescent="0.25">
      <c r="A807" s="28">
        <f>COUNTIF($B$6:B807,B807)</f>
        <v>0</v>
      </c>
    </row>
    <row r="808" spans="1:1" x14ac:dyDescent="0.25">
      <c r="A808" s="28">
        <f>COUNTIF($B$6:B808,B808)</f>
        <v>0</v>
      </c>
    </row>
    <row r="809" spans="1:1" x14ac:dyDescent="0.25">
      <c r="A809" s="28">
        <f>COUNTIF($B$6:B809,B809)</f>
        <v>0</v>
      </c>
    </row>
    <row r="810" spans="1:1" x14ac:dyDescent="0.25">
      <c r="A810" s="28">
        <f>COUNTIF($B$6:B810,B810)</f>
        <v>0</v>
      </c>
    </row>
    <row r="811" spans="1:1" x14ac:dyDescent="0.25">
      <c r="A811" s="28">
        <f>COUNTIF($B$6:B811,B811)</f>
        <v>0</v>
      </c>
    </row>
    <row r="812" spans="1:1" x14ac:dyDescent="0.25">
      <c r="A812" s="28">
        <f>COUNTIF($B$6:B812,B812)</f>
        <v>0</v>
      </c>
    </row>
    <row r="813" spans="1:1" x14ac:dyDescent="0.25">
      <c r="A813" s="28">
        <f>COUNTIF($B$6:B813,B813)</f>
        <v>0</v>
      </c>
    </row>
    <row r="814" spans="1:1" x14ac:dyDescent="0.25">
      <c r="A814" s="28">
        <f>COUNTIF($B$6:B814,B814)</f>
        <v>0</v>
      </c>
    </row>
    <row r="815" spans="1:1" x14ac:dyDescent="0.25">
      <c r="A815" s="28">
        <f>COUNTIF($B$6:B815,B815)</f>
        <v>0</v>
      </c>
    </row>
    <row r="816" spans="1:1" x14ac:dyDescent="0.25">
      <c r="A816" s="28">
        <f>COUNTIF($B$6:B816,B816)</f>
        <v>0</v>
      </c>
    </row>
    <row r="817" spans="1:1" x14ac:dyDescent="0.25">
      <c r="A817" s="28">
        <f>COUNTIF($B$6:B817,B817)</f>
        <v>0</v>
      </c>
    </row>
    <row r="818" spans="1:1" x14ac:dyDescent="0.25">
      <c r="A818" s="28">
        <f>COUNTIF($B$6:B818,B818)</f>
        <v>0</v>
      </c>
    </row>
    <row r="819" spans="1:1" x14ac:dyDescent="0.25">
      <c r="A819" s="28">
        <f>COUNTIF($B$6:B819,B819)</f>
        <v>0</v>
      </c>
    </row>
    <row r="820" spans="1:1" x14ac:dyDescent="0.25">
      <c r="A820" s="28">
        <f>COUNTIF($B$6:B820,B820)</f>
        <v>0</v>
      </c>
    </row>
    <row r="821" spans="1:1" x14ac:dyDescent="0.25">
      <c r="A821" s="28">
        <f>COUNTIF($B$6:B821,B821)</f>
        <v>0</v>
      </c>
    </row>
    <row r="822" spans="1:1" x14ac:dyDescent="0.25">
      <c r="A822" s="28">
        <f>COUNTIF($B$6:B822,B822)</f>
        <v>0</v>
      </c>
    </row>
    <row r="823" spans="1:1" x14ac:dyDescent="0.25">
      <c r="A823" s="28">
        <f>COUNTIF($B$6:B823,B823)</f>
        <v>0</v>
      </c>
    </row>
    <row r="824" spans="1:1" x14ac:dyDescent="0.25">
      <c r="A824" s="28">
        <f>COUNTIF($B$6:B824,B824)</f>
        <v>0</v>
      </c>
    </row>
    <row r="825" spans="1:1" x14ac:dyDescent="0.25">
      <c r="A825" s="28">
        <f>COUNTIF($B$6:B825,B825)</f>
        <v>0</v>
      </c>
    </row>
    <row r="826" spans="1:1" x14ac:dyDescent="0.25">
      <c r="A826" s="28">
        <f>COUNTIF($B$6:B826,B826)</f>
        <v>0</v>
      </c>
    </row>
    <row r="827" spans="1:1" x14ac:dyDescent="0.25">
      <c r="A827" s="28">
        <f>COUNTIF($B$6:B827,B827)</f>
        <v>0</v>
      </c>
    </row>
    <row r="828" spans="1:1" x14ac:dyDescent="0.25">
      <c r="A828" s="28">
        <f>COUNTIF($B$6:B828,B828)</f>
        <v>0</v>
      </c>
    </row>
    <row r="829" spans="1:1" x14ac:dyDescent="0.25">
      <c r="A829" s="28">
        <f>COUNTIF($B$6:B829,B829)</f>
        <v>0</v>
      </c>
    </row>
    <row r="830" spans="1:1" x14ac:dyDescent="0.25">
      <c r="A830" s="28">
        <f>COUNTIF($B$6:B830,B830)</f>
        <v>0</v>
      </c>
    </row>
    <row r="831" spans="1:1" x14ac:dyDescent="0.25">
      <c r="A831" s="28">
        <f>COUNTIF($B$6:B831,B831)</f>
        <v>0</v>
      </c>
    </row>
    <row r="832" spans="1:1" x14ac:dyDescent="0.25">
      <c r="A832" s="28">
        <f>COUNTIF($B$6:B832,B832)</f>
        <v>0</v>
      </c>
    </row>
    <row r="833" spans="1:1" x14ac:dyDescent="0.25">
      <c r="A833" s="28">
        <f>COUNTIF($B$6:B833,B833)</f>
        <v>0</v>
      </c>
    </row>
    <row r="834" spans="1:1" x14ac:dyDescent="0.25">
      <c r="A834" s="28">
        <f>COUNTIF($B$6:B834,B834)</f>
        <v>0</v>
      </c>
    </row>
    <row r="835" spans="1:1" x14ac:dyDescent="0.25">
      <c r="A835" s="28">
        <f>COUNTIF($B$6:B835,B835)</f>
        <v>0</v>
      </c>
    </row>
    <row r="836" spans="1:1" x14ac:dyDescent="0.25">
      <c r="A836" s="28">
        <f>COUNTIF($B$6:B836,B836)</f>
        <v>0</v>
      </c>
    </row>
    <row r="837" spans="1:1" x14ac:dyDescent="0.25">
      <c r="A837" s="28">
        <f>COUNTIF($B$6:B837,B837)</f>
        <v>0</v>
      </c>
    </row>
    <row r="838" spans="1:1" x14ac:dyDescent="0.25">
      <c r="A838" s="28">
        <f>COUNTIF($B$6:B838,B838)</f>
        <v>0</v>
      </c>
    </row>
    <row r="839" spans="1:1" x14ac:dyDescent="0.25">
      <c r="A839" s="28">
        <f>COUNTIF($B$6:B839,B839)</f>
        <v>0</v>
      </c>
    </row>
    <row r="840" spans="1:1" x14ac:dyDescent="0.25">
      <c r="A840" s="28">
        <f>COUNTIF($B$6:B840,B840)</f>
        <v>0</v>
      </c>
    </row>
    <row r="841" spans="1:1" x14ac:dyDescent="0.25">
      <c r="A841" s="28">
        <f>COUNTIF($B$6:B841,B841)</f>
        <v>0</v>
      </c>
    </row>
    <row r="842" spans="1:1" x14ac:dyDescent="0.25">
      <c r="A842" s="28">
        <f>COUNTIF($B$6:B842,B842)</f>
        <v>0</v>
      </c>
    </row>
    <row r="843" spans="1:1" x14ac:dyDescent="0.25">
      <c r="A843" s="28">
        <f>COUNTIF($B$6:B843,B843)</f>
        <v>0</v>
      </c>
    </row>
    <row r="844" spans="1:1" x14ac:dyDescent="0.25">
      <c r="A844" s="28">
        <f>COUNTIF($B$6:B844,B844)</f>
        <v>0</v>
      </c>
    </row>
    <row r="845" spans="1:1" x14ac:dyDescent="0.25">
      <c r="A845" s="28">
        <f>COUNTIF($B$6:B845,B845)</f>
        <v>0</v>
      </c>
    </row>
    <row r="846" spans="1:1" x14ac:dyDescent="0.25">
      <c r="A846" s="28">
        <f>COUNTIF($B$6:B846,B846)</f>
        <v>0</v>
      </c>
    </row>
    <row r="847" spans="1:1" x14ac:dyDescent="0.25">
      <c r="A847" s="28">
        <f>COUNTIF($B$6:B847,B847)</f>
        <v>0</v>
      </c>
    </row>
    <row r="848" spans="1:1" x14ac:dyDescent="0.25">
      <c r="A848" s="28">
        <f>COUNTIF($B$6:B848,B848)</f>
        <v>0</v>
      </c>
    </row>
    <row r="849" spans="1:1" x14ac:dyDescent="0.25">
      <c r="A849" s="28">
        <f>COUNTIF($B$6:B849,B849)</f>
        <v>0</v>
      </c>
    </row>
    <row r="850" spans="1:1" x14ac:dyDescent="0.25">
      <c r="A850" s="28">
        <f>COUNTIF($B$6:B850,B850)</f>
        <v>0</v>
      </c>
    </row>
    <row r="851" spans="1:1" x14ac:dyDescent="0.25">
      <c r="A851" s="28">
        <f>COUNTIF($B$6:B851,B851)</f>
        <v>0</v>
      </c>
    </row>
    <row r="852" spans="1:1" x14ac:dyDescent="0.25">
      <c r="A852" s="28">
        <f>COUNTIF($B$6:B852,B852)</f>
        <v>0</v>
      </c>
    </row>
    <row r="853" spans="1:1" x14ac:dyDescent="0.25">
      <c r="A853" s="28">
        <f>COUNTIF($B$6:B853,B853)</f>
        <v>0</v>
      </c>
    </row>
    <row r="854" spans="1:1" x14ac:dyDescent="0.25">
      <c r="A854" s="28">
        <f>COUNTIF($B$6:B854,B854)</f>
        <v>0</v>
      </c>
    </row>
    <row r="855" spans="1:1" x14ac:dyDescent="0.25">
      <c r="A855" s="28">
        <f>COUNTIF($B$6:B855,B855)</f>
        <v>0</v>
      </c>
    </row>
    <row r="856" spans="1:1" x14ac:dyDescent="0.25">
      <c r="A856" s="28">
        <f>COUNTIF($B$6:B856,B856)</f>
        <v>0</v>
      </c>
    </row>
    <row r="857" spans="1:1" x14ac:dyDescent="0.25">
      <c r="A857" s="28">
        <f>COUNTIF($B$6:B857,B857)</f>
        <v>0</v>
      </c>
    </row>
    <row r="858" spans="1:1" x14ac:dyDescent="0.25">
      <c r="A858" s="28">
        <f>COUNTIF($B$6:B858,B858)</f>
        <v>0</v>
      </c>
    </row>
    <row r="859" spans="1:1" x14ac:dyDescent="0.25">
      <c r="A859" s="28">
        <f>COUNTIF($B$6:B859,B859)</f>
        <v>0</v>
      </c>
    </row>
    <row r="860" spans="1:1" x14ac:dyDescent="0.25">
      <c r="A860" s="28">
        <f>COUNTIF($B$6:B860,B860)</f>
        <v>0</v>
      </c>
    </row>
    <row r="861" spans="1:1" x14ac:dyDescent="0.25">
      <c r="A861" s="28">
        <f>COUNTIF($B$6:B861,B861)</f>
        <v>0</v>
      </c>
    </row>
    <row r="862" spans="1:1" x14ac:dyDescent="0.25">
      <c r="A862" s="28">
        <f>COUNTIF($B$6:B862,B862)</f>
        <v>0</v>
      </c>
    </row>
    <row r="863" spans="1:1" x14ac:dyDescent="0.25">
      <c r="A863" s="28">
        <f>COUNTIF($B$6:B863,B863)</f>
        <v>0</v>
      </c>
    </row>
    <row r="864" spans="1:1" x14ac:dyDescent="0.25">
      <c r="A864" s="28">
        <f>COUNTIF($B$6:B864,B864)</f>
        <v>0</v>
      </c>
    </row>
    <row r="865" spans="1:1" x14ac:dyDescent="0.25">
      <c r="A865" s="28">
        <f>COUNTIF($B$6:B865,B865)</f>
        <v>0</v>
      </c>
    </row>
    <row r="866" spans="1:1" x14ac:dyDescent="0.25">
      <c r="A866" s="28">
        <f>COUNTIF($B$6:B866,B866)</f>
        <v>0</v>
      </c>
    </row>
    <row r="867" spans="1:1" x14ac:dyDescent="0.25">
      <c r="A867" s="28">
        <f>COUNTIF($B$6:B867,B867)</f>
        <v>0</v>
      </c>
    </row>
    <row r="868" spans="1:1" x14ac:dyDescent="0.25">
      <c r="A868" s="28">
        <f>COUNTIF($B$6:B868,B868)</f>
        <v>0</v>
      </c>
    </row>
    <row r="869" spans="1:1" x14ac:dyDescent="0.25">
      <c r="A869" s="28">
        <f>COUNTIF($B$6:B869,B869)</f>
        <v>0</v>
      </c>
    </row>
    <row r="870" spans="1:1" x14ac:dyDescent="0.25">
      <c r="A870" s="28">
        <f>COUNTIF($B$6:B870,B870)</f>
        <v>0</v>
      </c>
    </row>
    <row r="871" spans="1:1" x14ac:dyDescent="0.25">
      <c r="A871" s="28">
        <f>COUNTIF($B$6:B871,B871)</f>
        <v>0</v>
      </c>
    </row>
    <row r="872" spans="1:1" x14ac:dyDescent="0.25">
      <c r="A872" s="28">
        <f>COUNTIF($B$6:B872,B872)</f>
        <v>0</v>
      </c>
    </row>
    <row r="873" spans="1:1" x14ac:dyDescent="0.25">
      <c r="A873" s="28">
        <f>COUNTIF($B$6:B873,B873)</f>
        <v>0</v>
      </c>
    </row>
    <row r="874" spans="1:1" x14ac:dyDescent="0.25">
      <c r="A874" s="28">
        <f>COUNTIF($B$6:B874,B874)</f>
        <v>0</v>
      </c>
    </row>
    <row r="875" spans="1:1" x14ac:dyDescent="0.25">
      <c r="A875" s="28">
        <f>COUNTIF($B$6:B875,B875)</f>
        <v>0</v>
      </c>
    </row>
    <row r="876" spans="1:1" x14ac:dyDescent="0.25">
      <c r="A876" s="28">
        <f>COUNTIF($B$6:B876,B876)</f>
        <v>0</v>
      </c>
    </row>
    <row r="877" spans="1:1" x14ac:dyDescent="0.25">
      <c r="A877" s="28">
        <f>COUNTIF($B$6:B877,B877)</f>
        <v>0</v>
      </c>
    </row>
    <row r="878" spans="1:1" x14ac:dyDescent="0.25">
      <c r="A878" s="28">
        <f>COUNTIF($B$6:B878,B878)</f>
        <v>0</v>
      </c>
    </row>
    <row r="879" spans="1:1" x14ac:dyDescent="0.25">
      <c r="A879" s="28">
        <f>COUNTIF($B$6:B879,B879)</f>
        <v>0</v>
      </c>
    </row>
    <row r="880" spans="1:1" x14ac:dyDescent="0.25">
      <c r="A880" s="28">
        <f>COUNTIF($B$6:B880,B880)</f>
        <v>0</v>
      </c>
    </row>
    <row r="881" spans="1:1" x14ac:dyDescent="0.25">
      <c r="A881" s="28">
        <f>COUNTIF($B$6:B881,B881)</f>
        <v>0</v>
      </c>
    </row>
    <row r="882" spans="1:1" x14ac:dyDescent="0.25">
      <c r="A882" s="28">
        <f>COUNTIF($B$6:B882,B882)</f>
        <v>0</v>
      </c>
    </row>
    <row r="883" spans="1:1" x14ac:dyDescent="0.25">
      <c r="A883" s="28">
        <f>COUNTIF($B$6:B883,B883)</f>
        <v>0</v>
      </c>
    </row>
    <row r="884" spans="1:1" x14ac:dyDescent="0.25">
      <c r="A884" s="28">
        <f>COUNTIF($B$6:B884,B884)</f>
        <v>0</v>
      </c>
    </row>
    <row r="885" spans="1:1" x14ac:dyDescent="0.25">
      <c r="A885" s="28">
        <f>COUNTIF($B$6:B885,B885)</f>
        <v>0</v>
      </c>
    </row>
    <row r="886" spans="1:1" x14ac:dyDescent="0.25">
      <c r="A886" s="28">
        <f>COUNTIF($B$6:B886,B886)</f>
        <v>0</v>
      </c>
    </row>
    <row r="887" spans="1:1" x14ac:dyDescent="0.25">
      <c r="A887" s="28">
        <f>COUNTIF($B$6:B887,B887)</f>
        <v>0</v>
      </c>
    </row>
    <row r="888" spans="1:1" x14ac:dyDescent="0.25">
      <c r="A888" s="28">
        <f>COUNTIF($B$6:B888,B888)</f>
        <v>0</v>
      </c>
    </row>
    <row r="889" spans="1:1" x14ac:dyDescent="0.25">
      <c r="A889" s="28">
        <f>COUNTIF($B$6:B889,B889)</f>
        <v>0</v>
      </c>
    </row>
    <row r="890" spans="1:1" x14ac:dyDescent="0.25">
      <c r="A890" s="28">
        <f>COUNTIF($B$6:B890,B890)</f>
        <v>0</v>
      </c>
    </row>
    <row r="891" spans="1:1" x14ac:dyDescent="0.25">
      <c r="A891" s="28">
        <f>COUNTIF($B$6:B891,B891)</f>
        <v>0</v>
      </c>
    </row>
    <row r="892" spans="1:1" x14ac:dyDescent="0.25">
      <c r="A892" s="28">
        <f>COUNTIF($B$6:B892,B892)</f>
        <v>0</v>
      </c>
    </row>
    <row r="893" spans="1:1" x14ac:dyDescent="0.25">
      <c r="A893" s="28">
        <f>COUNTIF($B$6:B893,B893)</f>
        <v>0</v>
      </c>
    </row>
    <row r="894" spans="1:1" x14ac:dyDescent="0.25">
      <c r="A894" s="28">
        <f>COUNTIF($B$6:B894,B894)</f>
        <v>0</v>
      </c>
    </row>
    <row r="895" spans="1:1" x14ac:dyDescent="0.25">
      <c r="A895" s="28">
        <f>COUNTIF($B$6:B895,B895)</f>
        <v>0</v>
      </c>
    </row>
    <row r="896" spans="1:1" x14ac:dyDescent="0.25">
      <c r="A896" s="28">
        <f>COUNTIF($B$6:B896,B896)</f>
        <v>0</v>
      </c>
    </row>
    <row r="897" spans="1:1" x14ac:dyDescent="0.25">
      <c r="A897" s="28">
        <f>COUNTIF($B$6:B897,B897)</f>
        <v>0</v>
      </c>
    </row>
    <row r="898" spans="1:1" x14ac:dyDescent="0.25">
      <c r="A898" s="28">
        <f>COUNTIF($B$6:B898,B898)</f>
        <v>0</v>
      </c>
    </row>
    <row r="899" spans="1:1" x14ac:dyDescent="0.25">
      <c r="A899" s="28">
        <f>COUNTIF($B$6:B899,B899)</f>
        <v>0</v>
      </c>
    </row>
    <row r="900" spans="1:1" x14ac:dyDescent="0.25">
      <c r="A900" s="28">
        <f>COUNTIF($B$6:B900,B900)</f>
        <v>0</v>
      </c>
    </row>
    <row r="901" spans="1:1" x14ac:dyDescent="0.25">
      <c r="A901" s="28">
        <f>COUNTIF($B$6:B901,B901)</f>
        <v>0</v>
      </c>
    </row>
    <row r="902" spans="1:1" x14ac:dyDescent="0.25">
      <c r="A902" s="28">
        <f>COUNTIF($B$6:B902,B902)</f>
        <v>0</v>
      </c>
    </row>
    <row r="903" spans="1:1" x14ac:dyDescent="0.25">
      <c r="A903" s="28">
        <f>COUNTIF($B$6:B903,B903)</f>
        <v>0</v>
      </c>
    </row>
    <row r="904" spans="1:1" x14ac:dyDescent="0.25">
      <c r="A904" s="28">
        <f>COUNTIF($B$6:B904,B904)</f>
        <v>0</v>
      </c>
    </row>
    <row r="905" spans="1:1" x14ac:dyDescent="0.25">
      <c r="A905" s="28">
        <f>COUNTIF($B$6:B905,B905)</f>
        <v>0</v>
      </c>
    </row>
    <row r="906" spans="1:1" x14ac:dyDescent="0.25">
      <c r="A906" s="28">
        <f>COUNTIF($B$6:B906,B906)</f>
        <v>0</v>
      </c>
    </row>
    <row r="907" spans="1:1" x14ac:dyDescent="0.25">
      <c r="A907" s="28">
        <f>COUNTIF($B$6:B907,B907)</f>
        <v>0</v>
      </c>
    </row>
    <row r="908" spans="1:1" x14ac:dyDescent="0.25">
      <c r="A908" s="28">
        <f>COUNTIF($B$6:B908,B908)</f>
        <v>0</v>
      </c>
    </row>
    <row r="909" spans="1:1" x14ac:dyDescent="0.25">
      <c r="A909" s="28">
        <f>COUNTIF($B$6:B909,B909)</f>
        <v>0</v>
      </c>
    </row>
    <row r="910" spans="1:1" x14ac:dyDescent="0.25">
      <c r="A910" s="28">
        <f>COUNTIF($B$6:B910,B910)</f>
        <v>0</v>
      </c>
    </row>
    <row r="911" spans="1:1" x14ac:dyDescent="0.25">
      <c r="A911" s="28">
        <f>COUNTIF($B$6:B911,B911)</f>
        <v>0</v>
      </c>
    </row>
    <row r="912" spans="1:1" x14ac:dyDescent="0.25">
      <c r="A912" s="28">
        <f>COUNTIF($B$6:B912,B912)</f>
        <v>0</v>
      </c>
    </row>
    <row r="913" spans="1:1" x14ac:dyDescent="0.25">
      <c r="A913" s="28">
        <f>COUNTIF($B$6:B913,B913)</f>
        <v>0</v>
      </c>
    </row>
    <row r="914" spans="1:1" x14ac:dyDescent="0.25">
      <c r="A914" s="28">
        <f>COUNTIF($B$6:B914,B914)</f>
        <v>0</v>
      </c>
    </row>
    <row r="915" spans="1:1" x14ac:dyDescent="0.25">
      <c r="A915" s="28">
        <f>COUNTIF($B$6:B915,B915)</f>
        <v>0</v>
      </c>
    </row>
    <row r="916" spans="1:1" x14ac:dyDescent="0.25">
      <c r="A916" s="28">
        <f>COUNTIF($B$6:B916,B916)</f>
        <v>0</v>
      </c>
    </row>
    <row r="917" spans="1:1" x14ac:dyDescent="0.25">
      <c r="A917" s="28">
        <f>COUNTIF($B$6:B917,B917)</f>
        <v>0</v>
      </c>
    </row>
    <row r="918" spans="1:1" x14ac:dyDescent="0.25">
      <c r="A918" s="28">
        <f>COUNTIF($B$6:B918,B918)</f>
        <v>0</v>
      </c>
    </row>
    <row r="919" spans="1:1" x14ac:dyDescent="0.25">
      <c r="A919" s="28">
        <f>COUNTIF($B$6:B919,B919)</f>
        <v>0</v>
      </c>
    </row>
    <row r="920" spans="1:1" x14ac:dyDescent="0.25">
      <c r="A920" s="28">
        <f>COUNTIF($B$6:B920,B920)</f>
        <v>0</v>
      </c>
    </row>
    <row r="921" spans="1:1" x14ac:dyDescent="0.25">
      <c r="A921" s="28">
        <f>COUNTIF($B$6:B921,B921)</f>
        <v>0</v>
      </c>
    </row>
    <row r="922" spans="1:1" x14ac:dyDescent="0.25">
      <c r="A922" s="28">
        <f>COUNTIF($B$6:B922,B922)</f>
        <v>0</v>
      </c>
    </row>
    <row r="923" spans="1:1" x14ac:dyDescent="0.25">
      <c r="A923" s="28">
        <f>COUNTIF($B$6:B923,B923)</f>
        <v>0</v>
      </c>
    </row>
    <row r="924" spans="1:1" x14ac:dyDescent="0.25">
      <c r="A924" s="28">
        <f>COUNTIF($B$6:B924,B924)</f>
        <v>0</v>
      </c>
    </row>
    <row r="925" spans="1:1" x14ac:dyDescent="0.25">
      <c r="A925" s="28">
        <f>COUNTIF($B$6:B925,B925)</f>
        <v>0</v>
      </c>
    </row>
    <row r="926" spans="1:1" x14ac:dyDescent="0.25">
      <c r="A926" s="28">
        <f>COUNTIF($B$6:B926,B926)</f>
        <v>0</v>
      </c>
    </row>
    <row r="927" spans="1:1" x14ac:dyDescent="0.25">
      <c r="A927" s="28">
        <f>COUNTIF($B$6:B927,B927)</f>
        <v>0</v>
      </c>
    </row>
    <row r="928" spans="1:1" x14ac:dyDescent="0.25">
      <c r="A928" s="28">
        <f>COUNTIF($B$6:B928,B928)</f>
        <v>0</v>
      </c>
    </row>
    <row r="929" spans="1:1" x14ac:dyDescent="0.25">
      <c r="A929" s="28">
        <f>COUNTIF($B$6:B929,B929)</f>
        <v>0</v>
      </c>
    </row>
    <row r="930" spans="1:1" x14ac:dyDescent="0.25">
      <c r="A930" s="28">
        <f>COUNTIF($B$6:B930,B930)</f>
        <v>0</v>
      </c>
    </row>
    <row r="931" spans="1:1" x14ac:dyDescent="0.25">
      <c r="A931" s="28">
        <f>COUNTIF($B$6:B931,B931)</f>
        <v>0</v>
      </c>
    </row>
    <row r="932" spans="1:1" x14ac:dyDescent="0.25">
      <c r="A932" s="28">
        <f>COUNTIF($B$6:B932,B932)</f>
        <v>0</v>
      </c>
    </row>
    <row r="933" spans="1:1" x14ac:dyDescent="0.25">
      <c r="A933" s="28">
        <f>COUNTIF($B$6:B933,B933)</f>
        <v>0</v>
      </c>
    </row>
    <row r="934" spans="1:1" x14ac:dyDescent="0.25">
      <c r="A934" s="28">
        <f>COUNTIF($B$6:B934,B934)</f>
        <v>0</v>
      </c>
    </row>
    <row r="935" spans="1:1" x14ac:dyDescent="0.25">
      <c r="A935" s="28">
        <f>COUNTIF($B$6:B935,B935)</f>
        <v>0</v>
      </c>
    </row>
    <row r="936" spans="1:1" x14ac:dyDescent="0.25">
      <c r="A936" s="28">
        <f>COUNTIF($B$6:B936,B936)</f>
        <v>0</v>
      </c>
    </row>
    <row r="937" spans="1:1" x14ac:dyDescent="0.25">
      <c r="A937" s="28">
        <f>COUNTIF($B$6:B937,B937)</f>
        <v>0</v>
      </c>
    </row>
    <row r="938" spans="1:1" x14ac:dyDescent="0.25">
      <c r="A938" s="28">
        <f>COUNTIF($B$6:B938,B938)</f>
        <v>0</v>
      </c>
    </row>
    <row r="939" spans="1:1" x14ac:dyDescent="0.25">
      <c r="A939" s="28">
        <f>COUNTIF($B$6:B939,B939)</f>
        <v>0</v>
      </c>
    </row>
    <row r="940" spans="1:1" x14ac:dyDescent="0.25">
      <c r="A940" s="28">
        <f>COUNTIF($B$6:B940,B940)</f>
        <v>0</v>
      </c>
    </row>
    <row r="941" spans="1:1" x14ac:dyDescent="0.25">
      <c r="A941" s="28">
        <f>COUNTIF($B$6:B941,B941)</f>
        <v>0</v>
      </c>
    </row>
    <row r="942" spans="1:1" x14ac:dyDescent="0.25">
      <c r="A942" s="28">
        <f>COUNTIF($B$6:B942,B942)</f>
        <v>0</v>
      </c>
    </row>
    <row r="943" spans="1:1" x14ac:dyDescent="0.25">
      <c r="A943" s="28">
        <f>COUNTIF($B$6:B943,B943)</f>
        <v>0</v>
      </c>
    </row>
    <row r="944" spans="1:1" x14ac:dyDescent="0.25">
      <c r="A944" s="28">
        <f>COUNTIF($B$6:B944,B944)</f>
        <v>0</v>
      </c>
    </row>
    <row r="945" spans="1:1" x14ac:dyDescent="0.25">
      <c r="A945" s="28">
        <f>COUNTIF($B$6:B945,B945)</f>
        <v>0</v>
      </c>
    </row>
    <row r="946" spans="1:1" x14ac:dyDescent="0.25">
      <c r="A946" s="28">
        <f>COUNTIF($B$6:B946,B946)</f>
        <v>0</v>
      </c>
    </row>
    <row r="947" spans="1:1" x14ac:dyDescent="0.25">
      <c r="A947" s="28">
        <f>COUNTIF($B$6:B947,B947)</f>
        <v>0</v>
      </c>
    </row>
    <row r="948" spans="1:1" x14ac:dyDescent="0.25">
      <c r="A948" s="28">
        <f>COUNTIF($B$6:B948,B948)</f>
        <v>0</v>
      </c>
    </row>
    <row r="949" spans="1:1" x14ac:dyDescent="0.25">
      <c r="A949" s="28">
        <f>COUNTIF($B$6:B949,B949)</f>
        <v>0</v>
      </c>
    </row>
    <row r="950" spans="1:1" x14ac:dyDescent="0.25">
      <c r="A950" s="28">
        <f>COUNTIF($B$6:B950,B950)</f>
        <v>0</v>
      </c>
    </row>
    <row r="951" spans="1:1" x14ac:dyDescent="0.25">
      <c r="A951" s="28">
        <f>COUNTIF($B$6:B951,B951)</f>
        <v>0</v>
      </c>
    </row>
    <row r="952" spans="1:1" x14ac:dyDescent="0.25">
      <c r="A952" s="28">
        <f>COUNTIF($B$6:B952,B952)</f>
        <v>0</v>
      </c>
    </row>
    <row r="953" spans="1:1" x14ac:dyDescent="0.25">
      <c r="A953" s="28">
        <f>COUNTIF($B$6:B953,B953)</f>
        <v>0</v>
      </c>
    </row>
    <row r="954" spans="1:1" x14ac:dyDescent="0.25">
      <c r="A954" s="28">
        <f>COUNTIF($B$6:B954,B954)</f>
        <v>0</v>
      </c>
    </row>
    <row r="955" spans="1:1" x14ac:dyDescent="0.25">
      <c r="A955" s="28">
        <f>COUNTIF($B$6:B955,B955)</f>
        <v>0</v>
      </c>
    </row>
    <row r="956" spans="1:1" x14ac:dyDescent="0.25">
      <c r="A956" s="28">
        <f>COUNTIF($B$6:B956,B956)</f>
        <v>0</v>
      </c>
    </row>
    <row r="957" spans="1:1" x14ac:dyDescent="0.25">
      <c r="A957" s="28">
        <f>COUNTIF($B$6:B957,B957)</f>
        <v>0</v>
      </c>
    </row>
    <row r="958" spans="1:1" x14ac:dyDescent="0.25">
      <c r="A958" s="28">
        <f>COUNTIF($B$6:B958,B958)</f>
        <v>0</v>
      </c>
    </row>
    <row r="959" spans="1:1" x14ac:dyDescent="0.25">
      <c r="A959" s="28">
        <f>COUNTIF($B$6:B959,B959)</f>
        <v>0</v>
      </c>
    </row>
    <row r="960" spans="1:1" x14ac:dyDescent="0.25">
      <c r="A960" s="28">
        <f>COUNTIF($B$6:B960,B960)</f>
        <v>0</v>
      </c>
    </row>
    <row r="961" spans="1:1" x14ac:dyDescent="0.25">
      <c r="A961" s="28">
        <f>COUNTIF($B$6:B961,B961)</f>
        <v>0</v>
      </c>
    </row>
    <row r="962" spans="1:1" x14ac:dyDescent="0.25">
      <c r="A962" s="28">
        <f>COUNTIF($B$6:B962,B962)</f>
        <v>0</v>
      </c>
    </row>
    <row r="963" spans="1:1" x14ac:dyDescent="0.25">
      <c r="A963" s="28">
        <f>COUNTIF($B$6:B963,B963)</f>
        <v>0</v>
      </c>
    </row>
    <row r="964" spans="1:1" x14ac:dyDescent="0.25">
      <c r="A964" s="28">
        <f>COUNTIF($B$6:B964,B964)</f>
        <v>0</v>
      </c>
    </row>
    <row r="965" spans="1:1" x14ac:dyDescent="0.25">
      <c r="A965" s="28">
        <f>COUNTIF($B$6:B965,B965)</f>
        <v>0</v>
      </c>
    </row>
    <row r="966" spans="1:1" x14ac:dyDescent="0.25">
      <c r="A966" s="28">
        <f>COUNTIF($B$6:B966,B966)</f>
        <v>0</v>
      </c>
    </row>
    <row r="967" spans="1:1" x14ac:dyDescent="0.25">
      <c r="A967" s="28">
        <f>COUNTIF($B$6:B967,B967)</f>
        <v>0</v>
      </c>
    </row>
    <row r="968" spans="1:1" x14ac:dyDescent="0.25">
      <c r="A968" s="28">
        <f>COUNTIF($B$6:B968,B968)</f>
        <v>0</v>
      </c>
    </row>
    <row r="969" spans="1:1" x14ac:dyDescent="0.25">
      <c r="A969" s="28">
        <f>COUNTIF($B$6:B969,B969)</f>
        <v>0</v>
      </c>
    </row>
    <row r="970" spans="1:1" x14ac:dyDescent="0.25">
      <c r="A970" s="28">
        <f>COUNTIF($B$6:B970,B970)</f>
        <v>0</v>
      </c>
    </row>
    <row r="971" spans="1:1" x14ac:dyDescent="0.25">
      <c r="A971" s="28">
        <f>COUNTIF($B$6:B971,B971)</f>
        <v>0</v>
      </c>
    </row>
    <row r="972" spans="1:1" x14ac:dyDescent="0.25">
      <c r="A972" s="28">
        <f>COUNTIF($B$6:B972,B972)</f>
        <v>0</v>
      </c>
    </row>
    <row r="973" spans="1:1" x14ac:dyDescent="0.25">
      <c r="A973" s="28">
        <f>COUNTIF($B$6:B973,B973)</f>
        <v>0</v>
      </c>
    </row>
    <row r="974" spans="1:1" x14ac:dyDescent="0.25">
      <c r="A974" s="28">
        <f>COUNTIF($B$6:B974,B974)</f>
        <v>0</v>
      </c>
    </row>
    <row r="975" spans="1:1" x14ac:dyDescent="0.25">
      <c r="A975" s="28">
        <f>COUNTIF($B$6:B975,B975)</f>
        <v>0</v>
      </c>
    </row>
    <row r="976" spans="1:1" x14ac:dyDescent="0.25">
      <c r="A976" s="28">
        <f>COUNTIF($B$6:B976,B976)</f>
        <v>0</v>
      </c>
    </row>
    <row r="977" spans="1:1" x14ac:dyDescent="0.25">
      <c r="A977" s="28">
        <f>COUNTIF($B$6:B977,B977)</f>
        <v>0</v>
      </c>
    </row>
    <row r="978" spans="1:1" x14ac:dyDescent="0.25">
      <c r="A978" s="28">
        <f>COUNTIF($B$6:B978,B978)</f>
        <v>0</v>
      </c>
    </row>
    <row r="979" spans="1:1" x14ac:dyDescent="0.25">
      <c r="A979" s="28">
        <f>COUNTIF($B$6:B979,B979)</f>
        <v>0</v>
      </c>
    </row>
    <row r="980" spans="1:1" x14ac:dyDescent="0.25">
      <c r="A980" s="28">
        <f>COUNTIF($B$6:B980,B980)</f>
        <v>0</v>
      </c>
    </row>
    <row r="981" spans="1:1" x14ac:dyDescent="0.25">
      <c r="A981" s="28">
        <f>COUNTIF($B$6:B981,B981)</f>
        <v>0</v>
      </c>
    </row>
    <row r="982" spans="1:1" x14ac:dyDescent="0.25">
      <c r="A982" s="28">
        <f>COUNTIF($B$6:B982,B982)</f>
        <v>0</v>
      </c>
    </row>
    <row r="983" spans="1:1" x14ac:dyDescent="0.25">
      <c r="A983" s="28">
        <f>COUNTIF($B$6:B983,B983)</f>
        <v>0</v>
      </c>
    </row>
    <row r="984" spans="1:1" x14ac:dyDescent="0.25">
      <c r="A984" s="28">
        <f>COUNTIF($B$6:B984,B984)</f>
        <v>0</v>
      </c>
    </row>
    <row r="985" spans="1:1" x14ac:dyDescent="0.25">
      <c r="A985" s="28">
        <f>COUNTIF($B$6:B985,B985)</f>
        <v>0</v>
      </c>
    </row>
    <row r="986" spans="1:1" x14ac:dyDescent="0.25">
      <c r="A986" s="28">
        <f>COUNTIF($B$6:B986,B986)</f>
        <v>0</v>
      </c>
    </row>
    <row r="987" spans="1:1" x14ac:dyDescent="0.25">
      <c r="A987" s="28">
        <f>COUNTIF($B$6:B987,B987)</f>
        <v>0</v>
      </c>
    </row>
    <row r="988" spans="1:1" x14ac:dyDescent="0.25">
      <c r="A988" s="28">
        <f>COUNTIF($B$6:B988,B988)</f>
        <v>0</v>
      </c>
    </row>
    <row r="989" spans="1:1" x14ac:dyDescent="0.25">
      <c r="A989" s="28">
        <f>COUNTIF($B$6:B989,B989)</f>
        <v>0</v>
      </c>
    </row>
    <row r="990" spans="1:1" x14ac:dyDescent="0.25">
      <c r="A990" s="28">
        <f>COUNTIF($B$6:B990,B990)</f>
        <v>0</v>
      </c>
    </row>
    <row r="991" spans="1:1" x14ac:dyDescent="0.25">
      <c r="A991" s="28">
        <f>COUNTIF($B$6:B991,B991)</f>
        <v>0</v>
      </c>
    </row>
    <row r="992" spans="1:1" x14ac:dyDescent="0.25">
      <c r="A992" s="28">
        <f>COUNTIF($B$6:B992,B992)</f>
        <v>0</v>
      </c>
    </row>
    <row r="993" spans="1:1" x14ac:dyDescent="0.25">
      <c r="A993" s="28">
        <f>COUNTIF($B$6:B993,B993)</f>
        <v>0</v>
      </c>
    </row>
    <row r="994" spans="1:1" x14ac:dyDescent="0.25">
      <c r="A994" s="28">
        <f>COUNTIF($B$6:B994,B994)</f>
        <v>0</v>
      </c>
    </row>
    <row r="995" spans="1:1" x14ac:dyDescent="0.25">
      <c r="A995" s="28">
        <f>COUNTIF($B$6:B995,B995)</f>
        <v>0</v>
      </c>
    </row>
    <row r="996" spans="1:1" x14ac:dyDescent="0.25">
      <c r="A996" s="28">
        <f>COUNTIF($B$6:B996,B996)</f>
        <v>0</v>
      </c>
    </row>
    <row r="997" spans="1:1" x14ac:dyDescent="0.25">
      <c r="A997" s="28">
        <f>COUNTIF($B$6:B997,B997)</f>
        <v>0</v>
      </c>
    </row>
    <row r="998" spans="1:1" x14ac:dyDescent="0.25">
      <c r="A998" s="28">
        <f>COUNTIF($B$6:B998,B998)</f>
        <v>0</v>
      </c>
    </row>
    <row r="999" spans="1:1" x14ac:dyDescent="0.25">
      <c r="A999" s="28">
        <f>COUNTIF($B$6:B999,B999)</f>
        <v>0</v>
      </c>
    </row>
    <row r="1000" spans="1:1" x14ac:dyDescent="0.25">
      <c r="A1000" s="28">
        <f>COUNTIF($B$6:B1000,B1000)</f>
        <v>0</v>
      </c>
    </row>
    <row r="1001" spans="1:1" x14ac:dyDescent="0.25">
      <c r="A1001" s="28">
        <f>COUNTIF($B$6:B1001,B1001)</f>
        <v>0</v>
      </c>
    </row>
    <row r="1002" spans="1:1" x14ac:dyDescent="0.25">
      <c r="A1002" s="28">
        <f>COUNTIF($B$6:B1002,B1002)</f>
        <v>0</v>
      </c>
    </row>
    <row r="1003" spans="1:1" x14ac:dyDescent="0.25">
      <c r="A1003" s="28">
        <f>COUNTIF($B$6:B1003,B1003)</f>
        <v>0</v>
      </c>
    </row>
    <row r="1004" spans="1:1" x14ac:dyDescent="0.25">
      <c r="A1004" s="28">
        <f>COUNTIF($B$6:B1004,B1004)</f>
        <v>0</v>
      </c>
    </row>
    <row r="1005" spans="1:1" x14ac:dyDescent="0.25">
      <c r="A1005" s="28">
        <f>COUNTIF($B$6:B1005,B1005)</f>
        <v>0</v>
      </c>
    </row>
    <row r="1006" spans="1:1" x14ac:dyDescent="0.25">
      <c r="A1006" s="28">
        <f>COUNTIF($B$6:B1006,B1006)</f>
        <v>0</v>
      </c>
    </row>
    <row r="1007" spans="1:1" x14ac:dyDescent="0.25">
      <c r="A1007" s="28">
        <f>COUNTIF($B$6:B1007,B1007)</f>
        <v>0</v>
      </c>
    </row>
    <row r="1008" spans="1:1" x14ac:dyDescent="0.25">
      <c r="A1008" s="28">
        <f>COUNTIF($B$6:B1008,B1008)</f>
        <v>0</v>
      </c>
    </row>
    <row r="1009" spans="1:1" x14ac:dyDescent="0.25">
      <c r="A1009" s="28">
        <f>COUNTIF($B$6:B1009,B1009)</f>
        <v>0</v>
      </c>
    </row>
    <row r="1010" spans="1:1" x14ac:dyDescent="0.25">
      <c r="A1010" s="28">
        <f>COUNTIF($B$6:B1010,B1010)</f>
        <v>0</v>
      </c>
    </row>
    <row r="1011" spans="1:1" x14ac:dyDescent="0.25">
      <c r="A1011" s="28">
        <f>COUNTIF($B$6:B1011,B1011)</f>
        <v>0</v>
      </c>
    </row>
    <row r="1012" spans="1:1" x14ac:dyDescent="0.25">
      <c r="A1012" s="28">
        <f>COUNTIF($B$6:B1012,B1012)</f>
        <v>0</v>
      </c>
    </row>
    <row r="1013" spans="1:1" x14ac:dyDescent="0.25">
      <c r="A1013" s="28">
        <f>COUNTIF($B$6:B1013,B1013)</f>
        <v>0</v>
      </c>
    </row>
    <row r="1014" spans="1:1" x14ac:dyDescent="0.25">
      <c r="A1014" s="28">
        <f>COUNTIF($B$6:B1014,B1014)</f>
        <v>0</v>
      </c>
    </row>
    <row r="1015" spans="1:1" x14ac:dyDescent="0.25">
      <c r="A1015" s="28">
        <f>COUNTIF($B$6:B1015,B1015)</f>
        <v>0</v>
      </c>
    </row>
    <row r="1016" spans="1:1" x14ac:dyDescent="0.25">
      <c r="A1016" s="28">
        <f>COUNTIF($B$6:B1016,B1016)</f>
        <v>0</v>
      </c>
    </row>
    <row r="1017" spans="1:1" x14ac:dyDescent="0.25">
      <c r="A1017" s="28">
        <f>COUNTIF($B$6:B1017,B1017)</f>
        <v>0</v>
      </c>
    </row>
    <row r="1018" spans="1:1" x14ac:dyDescent="0.25">
      <c r="A1018" s="28">
        <f>COUNTIF($B$6:B1018,B1018)</f>
        <v>0</v>
      </c>
    </row>
    <row r="1019" spans="1:1" x14ac:dyDescent="0.25">
      <c r="A1019" s="28">
        <f>COUNTIF($B$6:B1019,B1019)</f>
        <v>0</v>
      </c>
    </row>
    <row r="1020" spans="1:1" x14ac:dyDescent="0.25">
      <c r="A1020" s="28">
        <f>COUNTIF($B$6:B1020,B1020)</f>
        <v>0</v>
      </c>
    </row>
    <row r="1021" spans="1:1" x14ac:dyDescent="0.25">
      <c r="A1021" s="28">
        <f>COUNTIF($B$6:B1021,B1021)</f>
        <v>0</v>
      </c>
    </row>
    <row r="1022" spans="1:1" x14ac:dyDescent="0.25">
      <c r="A1022" s="28">
        <f>COUNTIF($B$6:B1022,B1022)</f>
        <v>0</v>
      </c>
    </row>
    <row r="1023" spans="1:1" x14ac:dyDescent="0.25">
      <c r="A1023" s="28">
        <f>COUNTIF($B$6:B1023,B1023)</f>
        <v>0</v>
      </c>
    </row>
    <row r="1024" spans="1:1" x14ac:dyDescent="0.25">
      <c r="A1024" s="28">
        <f>COUNTIF($B$6:B1024,B1024)</f>
        <v>0</v>
      </c>
    </row>
    <row r="1025" spans="1:1" x14ac:dyDescent="0.25">
      <c r="A1025" s="28">
        <f>COUNTIF($B$6:B1025,B1025)</f>
        <v>0</v>
      </c>
    </row>
    <row r="1026" spans="1:1" x14ac:dyDescent="0.25">
      <c r="A1026" s="28">
        <f>COUNTIF($B$6:B1026,B1026)</f>
        <v>0</v>
      </c>
    </row>
    <row r="1027" spans="1:1" x14ac:dyDescent="0.25">
      <c r="A1027" s="28">
        <f>COUNTIF($B$6:B1027,B1027)</f>
        <v>0</v>
      </c>
    </row>
    <row r="1028" spans="1:1" x14ac:dyDescent="0.25">
      <c r="A1028" s="28">
        <f>COUNTIF($B$6:B1028,B1028)</f>
        <v>0</v>
      </c>
    </row>
    <row r="1029" spans="1:1" x14ac:dyDescent="0.25">
      <c r="A1029" s="28">
        <f>COUNTIF($B$6:B1029,B1029)</f>
        <v>0</v>
      </c>
    </row>
    <row r="1030" spans="1:1" x14ac:dyDescent="0.25">
      <c r="A1030" s="28">
        <f>COUNTIF($B$6:B1030,B1030)</f>
        <v>0</v>
      </c>
    </row>
    <row r="1031" spans="1:1" x14ac:dyDescent="0.25">
      <c r="A1031" s="28">
        <f>COUNTIF($B$6:B1031,B1031)</f>
        <v>0</v>
      </c>
    </row>
    <row r="1032" spans="1:1" x14ac:dyDescent="0.25">
      <c r="A1032" s="28">
        <f>COUNTIF($B$6:B1032,B1032)</f>
        <v>0</v>
      </c>
    </row>
    <row r="1033" spans="1:1" x14ac:dyDescent="0.25">
      <c r="A1033" s="28">
        <f>COUNTIF($B$6:B1033,B1033)</f>
        <v>0</v>
      </c>
    </row>
    <row r="1034" spans="1:1" x14ac:dyDescent="0.25">
      <c r="A1034" s="28">
        <f>COUNTIF($B$6:B1034,B1034)</f>
        <v>0</v>
      </c>
    </row>
    <row r="1035" spans="1:1" x14ac:dyDescent="0.25">
      <c r="A1035" s="28">
        <f>COUNTIF($B$6:B1035,B1035)</f>
        <v>0</v>
      </c>
    </row>
    <row r="1036" spans="1:1" x14ac:dyDescent="0.25">
      <c r="A1036" s="28">
        <f>COUNTIF($B$6:B1036,B1036)</f>
        <v>0</v>
      </c>
    </row>
    <row r="1037" spans="1:1" x14ac:dyDescent="0.25">
      <c r="A1037" s="28">
        <f>COUNTIF($B$6:B1037,B1037)</f>
        <v>0</v>
      </c>
    </row>
    <row r="1038" spans="1:1" x14ac:dyDescent="0.25">
      <c r="A1038" s="28">
        <f>COUNTIF($B$6:B1038,B1038)</f>
        <v>0</v>
      </c>
    </row>
    <row r="1039" spans="1:1" x14ac:dyDescent="0.25">
      <c r="A1039" s="28">
        <f>COUNTIF($B$6:B1039,B1039)</f>
        <v>0</v>
      </c>
    </row>
    <row r="1040" spans="1:1" x14ac:dyDescent="0.25">
      <c r="A1040" s="28">
        <f>COUNTIF($B$6:B1040,B1040)</f>
        <v>0</v>
      </c>
    </row>
    <row r="1041" spans="1:1" x14ac:dyDescent="0.25">
      <c r="A1041" s="28">
        <f>COUNTIF($B$6:B1041,B1041)</f>
        <v>0</v>
      </c>
    </row>
    <row r="1042" spans="1:1" x14ac:dyDescent="0.25">
      <c r="A1042" s="28">
        <f>COUNTIF($B$6:B1042,B1042)</f>
        <v>0</v>
      </c>
    </row>
    <row r="1043" spans="1:1" x14ac:dyDescent="0.25">
      <c r="A1043" s="28">
        <f>COUNTIF($B$6:B1043,B1043)</f>
        <v>0</v>
      </c>
    </row>
    <row r="1044" spans="1:1" x14ac:dyDescent="0.25">
      <c r="A1044" s="28">
        <f>COUNTIF($B$6:B1044,B1044)</f>
        <v>0</v>
      </c>
    </row>
    <row r="1045" spans="1:1" x14ac:dyDescent="0.25">
      <c r="A1045" s="28">
        <f>COUNTIF($B$6:B1045,B1045)</f>
        <v>0</v>
      </c>
    </row>
    <row r="1046" spans="1:1" x14ac:dyDescent="0.25">
      <c r="A1046" s="28">
        <f>COUNTIF($B$6:B1046,B1046)</f>
        <v>0</v>
      </c>
    </row>
    <row r="1047" spans="1:1" x14ac:dyDescent="0.25">
      <c r="A1047" s="28">
        <f>COUNTIF($B$6:B1047,B1047)</f>
        <v>0</v>
      </c>
    </row>
    <row r="1048" spans="1:1" x14ac:dyDescent="0.25">
      <c r="A1048" s="28">
        <f>COUNTIF($B$6:B1048,B1048)</f>
        <v>0</v>
      </c>
    </row>
    <row r="1049" spans="1:1" x14ac:dyDescent="0.25">
      <c r="A1049" s="28">
        <f>COUNTIF($B$6:B1049,B1049)</f>
        <v>0</v>
      </c>
    </row>
    <row r="1050" spans="1:1" x14ac:dyDescent="0.25">
      <c r="A1050" s="28">
        <f>COUNTIF($B$6:B1050,B1050)</f>
        <v>0</v>
      </c>
    </row>
    <row r="1051" spans="1:1" x14ac:dyDescent="0.25">
      <c r="A1051" s="28">
        <f>COUNTIF($B$6:B1051,B1051)</f>
        <v>0</v>
      </c>
    </row>
    <row r="1052" spans="1:1" x14ac:dyDescent="0.25">
      <c r="A1052" s="28">
        <f>COUNTIF($B$6:B1052,B1052)</f>
        <v>0</v>
      </c>
    </row>
    <row r="1053" spans="1:1" x14ac:dyDescent="0.25">
      <c r="A1053" s="28">
        <f>COUNTIF($B$6:B1053,B1053)</f>
        <v>0</v>
      </c>
    </row>
    <row r="1054" spans="1:1" x14ac:dyDescent="0.25">
      <c r="A1054" s="28">
        <f>COUNTIF($B$6:B1054,B1054)</f>
        <v>0</v>
      </c>
    </row>
    <row r="1055" spans="1:1" x14ac:dyDescent="0.25">
      <c r="A1055" s="28">
        <f>COUNTIF($B$6:B1055,B1055)</f>
        <v>0</v>
      </c>
    </row>
    <row r="1056" spans="1:1" x14ac:dyDescent="0.25">
      <c r="A1056" s="28">
        <f>COUNTIF($B$6:B1056,B1056)</f>
        <v>0</v>
      </c>
    </row>
    <row r="1057" spans="1:1" x14ac:dyDescent="0.25">
      <c r="A1057" s="28">
        <f>COUNTIF($B$6:B1057,B1057)</f>
        <v>0</v>
      </c>
    </row>
    <row r="1058" spans="1:1" x14ac:dyDescent="0.25">
      <c r="A1058" s="28">
        <f>COUNTIF($B$6:B1058,B1058)</f>
        <v>0</v>
      </c>
    </row>
    <row r="1059" spans="1:1" x14ac:dyDescent="0.25">
      <c r="A1059" s="28">
        <f>COUNTIF($B$6:B1059,B1059)</f>
        <v>0</v>
      </c>
    </row>
    <row r="1060" spans="1:1" x14ac:dyDescent="0.25">
      <c r="A1060" s="28">
        <f>COUNTIF($B$6:B1060,B1060)</f>
        <v>0</v>
      </c>
    </row>
    <row r="1061" spans="1:1" x14ac:dyDescent="0.25">
      <c r="A1061" s="28">
        <f>COUNTIF($B$6:B1061,B1061)</f>
        <v>0</v>
      </c>
    </row>
    <row r="1062" spans="1:1" x14ac:dyDescent="0.25">
      <c r="A1062" s="28">
        <f>COUNTIF($B$6:B1062,B1062)</f>
        <v>0</v>
      </c>
    </row>
    <row r="1063" spans="1:1" x14ac:dyDescent="0.25">
      <c r="A1063" s="28">
        <f>COUNTIF($B$6:B1063,B1063)</f>
        <v>0</v>
      </c>
    </row>
    <row r="1064" spans="1:1" x14ac:dyDescent="0.25">
      <c r="A1064" s="28">
        <f>COUNTIF($B$6:B1064,B1064)</f>
        <v>0</v>
      </c>
    </row>
    <row r="1065" spans="1:1" x14ac:dyDescent="0.25">
      <c r="A1065" s="28">
        <f>COUNTIF($B$6:B1065,B1065)</f>
        <v>0</v>
      </c>
    </row>
    <row r="1066" spans="1:1" x14ac:dyDescent="0.25">
      <c r="A1066" s="28">
        <f>COUNTIF($B$6:B1066,B1066)</f>
        <v>0</v>
      </c>
    </row>
    <row r="1067" spans="1:1" x14ac:dyDescent="0.25">
      <c r="A1067" s="28">
        <f>COUNTIF($B$6:B1067,B1067)</f>
        <v>0</v>
      </c>
    </row>
    <row r="1068" spans="1:1" x14ac:dyDescent="0.25">
      <c r="A1068" s="28">
        <f>COUNTIF($B$6:B1068,B1068)</f>
        <v>0</v>
      </c>
    </row>
    <row r="1069" spans="1:1" x14ac:dyDescent="0.25">
      <c r="A1069" s="28">
        <f>COUNTIF($B$6:B1069,B1069)</f>
        <v>0</v>
      </c>
    </row>
    <row r="1070" spans="1:1" x14ac:dyDescent="0.25">
      <c r="A1070" s="28">
        <f>COUNTIF($B$6:B1070,B1070)</f>
        <v>0</v>
      </c>
    </row>
    <row r="1071" spans="1:1" x14ac:dyDescent="0.25">
      <c r="A1071" s="28">
        <f>COUNTIF($B$6:B1071,B1071)</f>
        <v>0</v>
      </c>
    </row>
    <row r="1072" spans="1:1" x14ac:dyDescent="0.25">
      <c r="A1072" s="28">
        <f>COUNTIF($B$6:B1072,B1072)</f>
        <v>0</v>
      </c>
    </row>
    <row r="1073" spans="1:1" x14ac:dyDescent="0.25">
      <c r="A1073" s="28">
        <f>COUNTIF($B$6:B1073,B1073)</f>
        <v>0</v>
      </c>
    </row>
    <row r="1074" spans="1:1" x14ac:dyDescent="0.25">
      <c r="A1074" s="28">
        <f>COUNTIF($B$6:B1074,B1074)</f>
        <v>0</v>
      </c>
    </row>
    <row r="1075" spans="1:1" x14ac:dyDescent="0.25">
      <c r="A1075" s="28">
        <f>COUNTIF($B$6:B1075,B1075)</f>
        <v>0</v>
      </c>
    </row>
    <row r="1076" spans="1:1" x14ac:dyDescent="0.25">
      <c r="A1076" s="28">
        <f>COUNTIF($B$6:B1076,B1076)</f>
        <v>0</v>
      </c>
    </row>
    <row r="1077" spans="1:1" x14ac:dyDescent="0.25">
      <c r="A1077" s="28">
        <f>COUNTIF($B$6:B1077,B1077)</f>
        <v>0</v>
      </c>
    </row>
    <row r="1078" spans="1:1" x14ac:dyDescent="0.25">
      <c r="A1078" s="28">
        <f>COUNTIF($B$6:B1078,B1078)</f>
        <v>0</v>
      </c>
    </row>
    <row r="1079" spans="1:1" x14ac:dyDescent="0.25">
      <c r="A1079" s="28">
        <f>COUNTIF($B$6:B1079,B1079)</f>
        <v>0</v>
      </c>
    </row>
    <row r="1080" spans="1:1" x14ac:dyDescent="0.25">
      <c r="A1080" s="28">
        <f>COUNTIF($B$6:B1080,B1080)</f>
        <v>0</v>
      </c>
    </row>
    <row r="1081" spans="1:1" x14ac:dyDescent="0.25">
      <c r="A1081" s="28">
        <f>COUNTIF($B$6:B1081,B1081)</f>
        <v>0</v>
      </c>
    </row>
    <row r="1082" spans="1:1" x14ac:dyDescent="0.25">
      <c r="A1082" s="28">
        <f>COUNTIF($B$6:B1082,B1082)</f>
        <v>0</v>
      </c>
    </row>
    <row r="1083" spans="1:1" x14ac:dyDescent="0.25">
      <c r="A1083" s="28">
        <f>COUNTIF($B$6:B1083,B1083)</f>
        <v>0</v>
      </c>
    </row>
    <row r="1084" spans="1:1" x14ac:dyDescent="0.25">
      <c r="A1084" s="28">
        <f>COUNTIF($B$6:B1084,B1084)</f>
        <v>0</v>
      </c>
    </row>
    <row r="1085" spans="1:1" x14ac:dyDescent="0.25">
      <c r="A1085" s="28">
        <f>COUNTIF($B$6:B1085,B1085)</f>
        <v>0</v>
      </c>
    </row>
    <row r="1086" spans="1:1" x14ac:dyDescent="0.25">
      <c r="A1086" s="28">
        <f>COUNTIF($B$6:B1086,B1086)</f>
        <v>0</v>
      </c>
    </row>
    <row r="1087" spans="1:1" x14ac:dyDescent="0.25">
      <c r="A1087" s="28">
        <f>COUNTIF($B$6:B1087,B1087)</f>
        <v>0</v>
      </c>
    </row>
    <row r="1088" spans="1:1" x14ac:dyDescent="0.25">
      <c r="A1088" s="28">
        <f>COUNTIF($B$6:B1088,B1088)</f>
        <v>0</v>
      </c>
    </row>
    <row r="1089" spans="1:1" x14ac:dyDescent="0.25">
      <c r="A1089" s="28">
        <f>COUNTIF($B$6:B1089,B1089)</f>
        <v>0</v>
      </c>
    </row>
    <row r="1090" spans="1:1" x14ac:dyDescent="0.25">
      <c r="A1090" s="28">
        <f>COUNTIF($B$6:B1090,B1090)</f>
        <v>0</v>
      </c>
    </row>
    <row r="1091" spans="1:1" x14ac:dyDescent="0.25">
      <c r="A1091" s="28">
        <f>COUNTIF($B$6:B1091,B1091)</f>
        <v>0</v>
      </c>
    </row>
    <row r="1092" spans="1:1" x14ac:dyDescent="0.25">
      <c r="A1092" s="28">
        <f>COUNTIF($B$6:B1092,B1092)</f>
        <v>0</v>
      </c>
    </row>
    <row r="1093" spans="1:1" x14ac:dyDescent="0.25">
      <c r="A1093" s="28">
        <f>COUNTIF($B$6:B1093,B1093)</f>
        <v>0</v>
      </c>
    </row>
    <row r="1094" spans="1:1" x14ac:dyDescent="0.25">
      <c r="A1094" s="28">
        <f>COUNTIF($B$6:B1094,B1094)</f>
        <v>0</v>
      </c>
    </row>
    <row r="1095" spans="1:1" x14ac:dyDescent="0.25">
      <c r="A1095" s="28">
        <f>COUNTIF($B$6:B1095,B1095)</f>
        <v>0</v>
      </c>
    </row>
    <row r="1096" spans="1:1" x14ac:dyDescent="0.25">
      <c r="A1096" s="28">
        <f>COUNTIF($B$6:B1096,B1096)</f>
        <v>0</v>
      </c>
    </row>
    <row r="1097" spans="1:1" x14ac:dyDescent="0.25">
      <c r="A1097" s="28">
        <f>COUNTIF($B$6:B1097,B1097)</f>
        <v>0</v>
      </c>
    </row>
    <row r="1098" spans="1:1" x14ac:dyDescent="0.25">
      <c r="A1098" s="28">
        <f>COUNTIF($B$6:B1098,B1098)</f>
        <v>0</v>
      </c>
    </row>
    <row r="1099" spans="1:1" x14ac:dyDescent="0.25">
      <c r="A1099" s="28">
        <f>COUNTIF($B$6:B1099,B1099)</f>
        <v>0</v>
      </c>
    </row>
    <row r="1100" spans="1:1" x14ac:dyDescent="0.25">
      <c r="A1100" s="28">
        <f>COUNTIF($B$6:B1100,B1100)</f>
        <v>0</v>
      </c>
    </row>
    <row r="1101" spans="1:1" x14ac:dyDescent="0.25">
      <c r="A1101" s="28">
        <f>COUNTIF($B$6:B1101,B1101)</f>
        <v>0</v>
      </c>
    </row>
    <row r="1102" spans="1:1" x14ac:dyDescent="0.25">
      <c r="A1102" s="28">
        <f>COUNTIF($B$6:B1102,B1102)</f>
        <v>0</v>
      </c>
    </row>
    <row r="1103" spans="1:1" x14ac:dyDescent="0.25">
      <c r="A1103" s="28">
        <f>COUNTIF($B$6:B1103,B1103)</f>
        <v>0</v>
      </c>
    </row>
    <row r="1104" spans="1:1" x14ac:dyDescent="0.25">
      <c r="A1104" s="28">
        <f>COUNTIF($B$6:B1104,B1104)</f>
        <v>0</v>
      </c>
    </row>
    <row r="1105" spans="1:1" x14ac:dyDescent="0.25">
      <c r="A1105" s="28">
        <f>COUNTIF($B$6:B1105,B1105)</f>
        <v>0</v>
      </c>
    </row>
    <row r="1106" spans="1:1" x14ac:dyDescent="0.25">
      <c r="A1106" s="28">
        <f>COUNTIF($B$6:B1106,B1106)</f>
        <v>0</v>
      </c>
    </row>
    <row r="1107" spans="1:1" x14ac:dyDescent="0.25">
      <c r="A1107" s="28">
        <f>COUNTIF($B$6:B1107,B1107)</f>
        <v>0</v>
      </c>
    </row>
    <row r="1108" spans="1:1" x14ac:dyDescent="0.25">
      <c r="A1108" s="28">
        <f>COUNTIF($B$6:B1108,B1108)</f>
        <v>0</v>
      </c>
    </row>
    <row r="1109" spans="1:1" x14ac:dyDescent="0.25">
      <c r="A1109" s="28">
        <f>COUNTIF($B$6:B1109,B1109)</f>
        <v>0</v>
      </c>
    </row>
    <row r="1110" spans="1:1" x14ac:dyDescent="0.25">
      <c r="A1110" s="28">
        <f>COUNTIF($B$6:B1110,B1110)</f>
        <v>0</v>
      </c>
    </row>
    <row r="1111" spans="1:1" x14ac:dyDescent="0.25">
      <c r="A1111" s="28">
        <f>COUNTIF($B$6:B1111,B1111)</f>
        <v>0</v>
      </c>
    </row>
    <row r="1112" spans="1:1" x14ac:dyDescent="0.25">
      <c r="A1112" s="28">
        <f>COUNTIF($B$6:B1112,B1112)</f>
        <v>0</v>
      </c>
    </row>
    <row r="1113" spans="1:1" x14ac:dyDescent="0.25">
      <c r="A1113" s="28">
        <f>COUNTIF($B$6:B1113,B1113)</f>
        <v>0</v>
      </c>
    </row>
    <row r="1114" spans="1:1" x14ac:dyDescent="0.25">
      <c r="A1114" s="28">
        <f>COUNTIF($B$6:B1114,B1114)</f>
        <v>0</v>
      </c>
    </row>
    <row r="1115" spans="1:1" x14ac:dyDescent="0.25">
      <c r="A1115" s="28">
        <f>COUNTIF($B$6:B1115,B1115)</f>
        <v>0</v>
      </c>
    </row>
    <row r="1116" spans="1:1" x14ac:dyDescent="0.25">
      <c r="A1116" s="28">
        <f>COUNTIF($B$6:B1116,B1116)</f>
        <v>0</v>
      </c>
    </row>
    <row r="1117" spans="1:1" x14ac:dyDescent="0.25">
      <c r="A1117" s="28">
        <f>COUNTIF($B$6:B1117,B1117)</f>
        <v>0</v>
      </c>
    </row>
    <row r="1118" spans="1:1" x14ac:dyDescent="0.25">
      <c r="A1118" s="28">
        <f>COUNTIF($B$6:B1118,B1118)</f>
        <v>0</v>
      </c>
    </row>
    <row r="1119" spans="1:1" x14ac:dyDescent="0.25">
      <c r="A1119" s="28">
        <f>COUNTIF($B$6:B1119,B1119)</f>
        <v>0</v>
      </c>
    </row>
    <row r="1120" spans="1:1" x14ac:dyDescent="0.25">
      <c r="A1120" s="28">
        <f>COUNTIF($B$6:B1120,B1120)</f>
        <v>0</v>
      </c>
    </row>
    <row r="1121" spans="1:1" x14ac:dyDescent="0.25">
      <c r="A1121" s="28">
        <f>COUNTIF($B$6:B1121,B1121)</f>
        <v>0</v>
      </c>
    </row>
    <row r="1122" spans="1:1" x14ac:dyDescent="0.25">
      <c r="A1122" s="28">
        <f>COUNTIF($B$6:B1122,B1122)</f>
        <v>0</v>
      </c>
    </row>
    <row r="1123" spans="1:1" x14ac:dyDescent="0.25">
      <c r="A1123" s="28">
        <f>COUNTIF($B$6:B1123,B1123)</f>
        <v>0</v>
      </c>
    </row>
    <row r="1124" spans="1:1" x14ac:dyDescent="0.25">
      <c r="A1124" s="28">
        <f>COUNTIF($B$6:B1124,B1124)</f>
        <v>0</v>
      </c>
    </row>
    <row r="1125" spans="1:1" x14ac:dyDescent="0.25">
      <c r="A1125" s="28">
        <f>COUNTIF($B$6:B1125,B1125)</f>
        <v>0</v>
      </c>
    </row>
    <row r="1126" spans="1:1" x14ac:dyDescent="0.25">
      <c r="A1126" s="28">
        <f>COUNTIF($B$6:B1126,B1126)</f>
        <v>0</v>
      </c>
    </row>
    <row r="1127" spans="1:1" x14ac:dyDescent="0.25">
      <c r="A1127" s="28">
        <f>COUNTIF($B$6:B1127,B1127)</f>
        <v>0</v>
      </c>
    </row>
    <row r="1128" spans="1:1" x14ac:dyDescent="0.25">
      <c r="A1128" s="28">
        <f>COUNTIF($B$6:B1128,B1128)</f>
        <v>0</v>
      </c>
    </row>
    <row r="1129" spans="1:1" x14ac:dyDescent="0.25">
      <c r="A1129" s="28">
        <f>COUNTIF($B$6:B1129,B1129)</f>
        <v>0</v>
      </c>
    </row>
    <row r="1130" spans="1:1" x14ac:dyDescent="0.25">
      <c r="A1130" s="28">
        <f>COUNTIF($B$6:B1130,B1130)</f>
        <v>0</v>
      </c>
    </row>
    <row r="1131" spans="1:1" x14ac:dyDescent="0.25">
      <c r="A1131" s="28">
        <f>COUNTIF($B$6:B1131,B1131)</f>
        <v>0</v>
      </c>
    </row>
    <row r="1132" spans="1:1" x14ac:dyDescent="0.25">
      <c r="A1132" s="28">
        <f>COUNTIF($B$6:B1132,B1132)</f>
        <v>0</v>
      </c>
    </row>
    <row r="1133" spans="1:1" x14ac:dyDescent="0.25">
      <c r="A1133" s="28">
        <f>COUNTIF($B$6:B1133,B1133)</f>
        <v>0</v>
      </c>
    </row>
    <row r="1134" spans="1:1" x14ac:dyDescent="0.25">
      <c r="A1134" s="28">
        <f>COUNTIF($B$6:B1134,B1134)</f>
        <v>0</v>
      </c>
    </row>
    <row r="1135" spans="1:1" x14ac:dyDescent="0.25">
      <c r="A1135" s="28">
        <f>COUNTIF($B$6:B1135,B1135)</f>
        <v>0</v>
      </c>
    </row>
    <row r="1136" spans="1:1" x14ac:dyDescent="0.25">
      <c r="A1136" s="28">
        <f>COUNTIF($B$6:B1136,B1136)</f>
        <v>0</v>
      </c>
    </row>
    <row r="1137" spans="1:1" x14ac:dyDescent="0.25">
      <c r="A1137" s="28">
        <f>COUNTIF($B$6:B1137,B1137)</f>
        <v>0</v>
      </c>
    </row>
    <row r="1138" spans="1:1" x14ac:dyDescent="0.25">
      <c r="A1138" s="28">
        <f>COUNTIF($B$6:B1138,B1138)</f>
        <v>0</v>
      </c>
    </row>
    <row r="1139" spans="1:1" x14ac:dyDescent="0.25">
      <c r="A1139" s="28">
        <f>COUNTIF($B$6:B1139,B1139)</f>
        <v>0</v>
      </c>
    </row>
    <row r="1140" spans="1:1" x14ac:dyDescent="0.25">
      <c r="A1140" s="28">
        <f>COUNTIF($B$6:B1140,B1140)</f>
        <v>0</v>
      </c>
    </row>
    <row r="1141" spans="1:1" x14ac:dyDescent="0.25">
      <c r="A1141" s="28">
        <f>COUNTIF($B$6:B1141,B1141)</f>
        <v>0</v>
      </c>
    </row>
    <row r="1142" spans="1:1" x14ac:dyDescent="0.25">
      <c r="A1142" s="28">
        <f>COUNTIF($B$6:B1142,B1142)</f>
        <v>0</v>
      </c>
    </row>
    <row r="1143" spans="1:1" x14ac:dyDescent="0.25">
      <c r="A1143" s="28">
        <f>COUNTIF($B$6:B1143,B1143)</f>
        <v>0</v>
      </c>
    </row>
    <row r="1144" spans="1:1" x14ac:dyDescent="0.25">
      <c r="A1144" s="28">
        <f>COUNTIF($B$6:B1144,B1144)</f>
        <v>0</v>
      </c>
    </row>
    <row r="1145" spans="1:1" x14ac:dyDescent="0.25">
      <c r="A1145" s="28">
        <f>COUNTIF($B$6:B1145,B1145)</f>
        <v>0</v>
      </c>
    </row>
    <row r="1146" spans="1:1" x14ac:dyDescent="0.25">
      <c r="A1146" s="28">
        <f>COUNTIF($B$6:B1146,B1146)</f>
        <v>0</v>
      </c>
    </row>
    <row r="1147" spans="1:1" x14ac:dyDescent="0.25">
      <c r="A1147" s="28">
        <f>COUNTIF($B$6:B1147,B1147)</f>
        <v>0</v>
      </c>
    </row>
    <row r="1148" spans="1:1" x14ac:dyDescent="0.25">
      <c r="A1148" s="28">
        <f>COUNTIF($B$6:B1148,B1148)</f>
        <v>0</v>
      </c>
    </row>
    <row r="1149" spans="1:1" x14ac:dyDescent="0.25">
      <c r="A1149" s="28">
        <f>COUNTIF($B$6:B1149,B1149)</f>
        <v>0</v>
      </c>
    </row>
    <row r="1150" spans="1:1" x14ac:dyDescent="0.25">
      <c r="A1150" s="28">
        <f>COUNTIF($B$6:B1150,B1150)</f>
        <v>0</v>
      </c>
    </row>
    <row r="1151" spans="1:1" x14ac:dyDescent="0.25">
      <c r="A1151" s="28">
        <f>COUNTIF($B$6:B1151,B1151)</f>
        <v>0</v>
      </c>
    </row>
    <row r="1152" spans="1:1" x14ac:dyDescent="0.25">
      <c r="A1152" s="28">
        <f>COUNTIF($B$6:B1152,B1152)</f>
        <v>0</v>
      </c>
    </row>
    <row r="1153" spans="1:1" x14ac:dyDescent="0.25">
      <c r="A1153" s="28">
        <f>COUNTIF($B$6:B1153,B1153)</f>
        <v>0</v>
      </c>
    </row>
    <row r="1154" spans="1:1" x14ac:dyDescent="0.25">
      <c r="A1154" s="28">
        <f>COUNTIF($B$6:B1154,B1154)</f>
        <v>0</v>
      </c>
    </row>
    <row r="1155" spans="1:1" x14ac:dyDescent="0.25">
      <c r="A1155" s="28">
        <f>COUNTIF($B$6:B1155,B1155)</f>
        <v>0</v>
      </c>
    </row>
    <row r="1156" spans="1:1" x14ac:dyDescent="0.25">
      <c r="A1156" s="28">
        <f>COUNTIF($B$6:B1156,B1156)</f>
        <v>0</v>
      </c>
    </row>
    <row r="1157" spans="1:1" x14ac:dyDescent="0.25">
      <c r="A1157" s="28">
        <f>COUNTIF($B$6:B1157,B1157)</f>
        <v>0</v>
      </c>
    </row>
    <row r="1158" spans="1:1" x14ac:dyDescent="0.25">
      <c r="A1158" s="28">
        <f>COUNTIF($B$6:B1158,B1158)</f>
        <v>0</v>
      </c>
    </row>
    <row r="1159" spans="1:1" x14ac:dyDescent="0.25">
      <c r="A1159" s="28">
        <f>COUNTIF($B$6:B1159,B1159)</f>
        <v>0</v>
      </c>
    </row>
    <row r="1160" spans="1:1" x14ac:dyDescent="0.25">
      <c r="A1160" s="28">
        <f>COUNTIF($B$6:B1160,B1160)</f>
        <v>0</v>
      </c>
    </row>
    <row r="1161" spans="1:1" x14ac:dyDescent="0.25">
      <c r="A1161" s="28">
        <f>COUNTIF($B$6:B1161,B1161)</f>
        <v>0</v>
      </c>
    </row>
    <row r="1162" spans="1:1" x14ac:dyDescent="0.25">
      <c r="A1162" s="28">
        <f>COUNTIF($B$6:B1162,B1162)</f>
        <v>0</v>
      </c>
    </row>
    <row r="1163" spans="1:1" x14ac:dyDescent="0.25">
      <c r="A1163" s="28">
        <f>COUNTIF($B$6:B1163,B1163)</f>
        <v>0</v>
      </c>
    </row>
    <row r="1164" spans="1:1" x14ac:dyDescent="0.25">
      <c r="A1164" s="28">
        <f>COUNTIF($B$6:B1164,B1164)</f>
        <v>0</v>
      </c>
    </row>
    <row r="1165" spans="1:1" x14ac:dyDescent="0.25">
      <c r="A1165" s="28">
        <f>COUNTIF($B$6:B1165,B1165)</f>
        <v>0</v>
      </c>
    </row>
    <row r="1166" spans="1:1" x14ac:dyDescent="0.25">
      <c r="A1166" s="28">
        <f>COUNTIF($B$6:B1166,B1166)</f>
        <v>0</v>
      </c>
    </row>
    <row r="1167" spans="1:1" x14ac:dyDescent="0.25">
      <c r="A1167" s="28">
        <f>COUNTIF($B$6:B1167,B1167)</f>
        <v>0</v>
      </c>
    </row>
    <row r="1168" spans="1:1" x14ac:dyDescent="0.25">
      <c r="A1168" s="28">
        <f>COUNTIF($B$6:B1168,B1168)</f>
        <v>0</v>
      </c>
    </row>
    <row r="1169" spans="1:1" x14ac:dyDescent="0.25">
      <c r="A1169" s="28">
        <f>COUNTIF($B$6:B1169,B1169)</f>
        <v>0</v>
      </c>
    </row>
    <row r="1170" spans="1:1" x14ac:dyDescent="0.25">
      <c r="A1170" s="28">
        <f>COUNTIF($B$6:B1170,B1170)</f>
        <v>0</v>
      </c>
    </row>
    <row r="1171" spans="1:1" x14ac:dyDescent="0.25">
      <c r="A1171" s="28">
        <f>COUNTIF($B$6:B1171,B1171)</f>
        <v>0</v>
      </c>
    </row>
    <row r="1172" spans="1:1" x14ac:dyDescent="0.25">
      <c r="A1172" s="28">
        <f>COUNTIF($B$6:B1172,B1172)</f>
        <v>0</v>
      </c>
    </row>
    <row r="1173" spans="1:1" x14ac:dyDescent="0.25">
      <c r="A1173" s="28">
        <f>COUNTIF($B$6:B1173,B1173)</f>
        <v>0</v>
      </c>
    </row>
    <row r="1174" spans="1:1" x14ac:dyDescent="0.25">
      <c r="A1174" s="28">
        <f>COUNTIF($B$6:B1174,B1174)</f>
        <v>0</v>
      </c>
    </row>
    <row r="1175" spans="1:1" x14ac:dyDescent="0.25">
      <c r="A1175" s="28">
        <f>COUNTIF($B$6:B1175,B1175)</f>
        <v>0</v>
      </c>
    </row>
    <row r="1176" spans="1:1" x14ac:dyDescent="0.25">
      <c r="A1176" s="28">
        <f>COUNTIF($B$6:B1176,B1176)</f>
        <v>0</v>
      </c>
    </row>
    <row r="1177" spans="1:1" x14ac:dyDescent="0.25">
      <c r="A1177" s="28">
        <f>COUNTIF($B$6:B1177,B1177)</f>
        <v>0</v>
      </c>
    </row>
    <row r="1178" spans="1:1" x14ac:dyDescent="0.25">
      <c r="A1178" s="28">
        <f>COUNTIF($B$6:B1178,B1178)</f>
        <v>0</v>
      </c>
    </row>
    <row r="1179" spans="1:1" x14ac:dyDescent="0.25">
      <c r="A1179" s="28">
        <f>COUNTIF($B$6:B1179,B1179)</f>
        <v>0</v>
      </c>
    </row>
    <row r="1180" spans="1:1" x14ac:dyDescent="0.25">
      <c r="A1180" s="28">
        <f>COUNTIF($B$6:B1180,B1180)</f>
        <v>0</v>
      </c>
    </row>
    <row r="1181" spans="1:1" x14ac:dyDescent="0.25">
      <c r="A1181" s="28">
        <f>COUNTIF($B$6:B1181,B1181)</f>
        <v>0</v>
      </c>
    </row>
    <row r="1182" spans="1:1" x14ac:dyDescent="0.25">
      <c r="A1182" s="28">
        <f>COUNTIF($B$6:B1182,B1182)</f>
        <v>0</v>
      </c>
    </row>
    <row r="1183" spans="1:1" x14ac:dyDescent="0.25">
      <c r="A1183" s="28">
        <f>COUNTIF($B$6:B1183,B1183)</f>
        <v>0</v>
      </c>
    </row>
    <row r="1184" spans="1:1" x14ac:dyDescent="0.25">
      <c r="A1184" s="28">
        <f>COUNTIF($B$6:B1184,B1184)</f>
        <v>0</v>
      </c>
    </row>
    <row r="1185" spans="1:1" x14ac:dyDescent="0.25">
      <c r="A1185" s="28">
        <f>COUNTIF($B$6:B1185,B1185)</f>
        <v>0</v>
      </c>
    </row>
    <row r="1186" spans="1:1" x14ac:dyDescent="0.25">
      <c r="A1186" s="28">
        <f>COUNTIF($B$6:B1186,B1186)</f>
        <v>0</v>
      </c>
    </row>
    <row r="1187" spans="1:1" x14ac:dyDescent="0.25">
      <c r="A1187" s="28">
        <f>COUNTIF($B$6:B1187,B1187)</f>
        <v>0</v>
      </c>
    </row>
    <row r="1188" spans="1:1" x14ac:dyDescent="0.25">
      <c r="A1188" s="28">
        <f>COUNTIF($B$6:B1188,B1188)</f>
        <v>0</v>
      </c>
    </row>
    <row r="1189" spans="1:1" x14ac:dyDescent="0.25">
      <c r="A1189" s="28">
        <f>COUNTIF($B$6:B1189,B1189)</f>
        <v>0</v>
      </c>
    </row>
    <row r="1190" spans="1:1" x14ac:dyDescent="0.25">
      <c r="A1190" s="28">
        <f>COUNTIF($B$6:B1190,B1190)</f>
        <v>0</v>
      </c>
    </row>
    <row r="1191" spans="1:1" x14ac:dyDescent="0.25">
      <c r="A1191" s="28">
        <f>COUNTIF($B$6:B1191,B1191)</f>
        <v>0</v>
      </c>
    </row>
    <row r="1192" spans="1:1" x14ac:dyDescent="0.25">
      <c r="A1192" s="28">
        <f>COUNTIF($B$6:B1192,B1192)</f>
        <v>0</v>
      </c>
    </row>
    <row r="1193" spans="1:1" x14ac:dyDescent="0.25">
      <c r="A1193" s="28">
        <f>COUNTIF($B$6:B1193,B1193)</f>
        <v>0</v>
      </c>
    </row>
    <row r="1194" spans="1:1" x14ac:dyDescent="0.25">
      <c r="A1194" s="28">
        <f>COUNTIF($B$6:B1194,B1194)</f>
        <v>0</v>
      </c>
    </row>
    <row r="1195" spans="1:1" x14ac:dyDescent="0.25">
      <c r="A1195" s="28">
        <f>COUNTIF($B$6:B1195,B1195)</f>
        <v>0</v>
      </c>
    </row>
    <row r="1196" spans="1:1" x14ac:dyDescent="0.25">
      <c r="A1196" s="28">
        <f>COUNTIF($B$6:B1196,B1196)</f>
        <v>0</v>
      </c>
    </row>
    <row r="1197" spans="1:1" x14ac:dyDescent="0.25">
      <c r="A1197" s="28">
        <f>COUNTIF($B$6:B1197,B1197)</f>
        <v>0</v>
      </c>
    </row>
    <row r="1198" spans="1:1" x14ac:dyDescent="0.25">
      <c r="A1198" s="28">
        <f>COUNTIF($B$6:B1198,B1198)</f>
        <v>0</v>
      </c>
    </row>
    <row r="1199" spans="1:1" x14ac:dyDescent="0.25">
      <c r="A1199" s="28">
        <f>COUNTIF($B$6:B1199,B1199)</f>
        <v>0</v>
      </c>
    </row>
    <row r="1200" spans="1:1" x14ac:dyDescent="0.25">
      <c r="A1200" s="28">
        <f>COUNTIF($B$6:B1200,B1200)</f>
        <v>0</v>
      </c>
    </row>
    <row r="1201" spans="1:1" x14ac:dyDescent="0.25">
      <c r="A1201" s="28">
        <f>COUNTIF($B$6:B1201,B1201)</f>
        <v>0</v>
      </c>
    </row>
    <row r="1202" spans="1:1" x14ac:dyDescent="0.25">
      <c r="A1202" s="28">
        <f>COUNTIF($B$6:B1202,B1202)</f>
        <v>0</v>
      </c>
    </row>
    <row r="1203" spans="1:1" x14ac:dyDescent="0.25">
      <c r="A1203" s="28">
        <f>COUNTIF($B$6:B1203,B1203)</f>
        <v>0</v>
      </c>
    </row>
    <row r="1204" spans="1:1" x14ac:dyDescent="0.25">
      <c r="A1204" s="28">
        <f>COUNTIF($B$6:B1204,B1204)</f>
        <v>0</v>
      </c>
    </row>
    <row r="1205" spans="1:1" x14ac:dyDescent="0.25">
      <c r="A1205" s="28">
        <f>COUNTIF($B$6:B1205,B1205)</f>
        <v>0</v>
      </c>
    </row>
    <row r="1206" spans="1:1" x14ac:dyDescent="0.25">
      <c r="A1206" s="28">
        <f>COUNTIF($B$6:B1206,B1206)</f>
        <v>0</v>
      </c>
    </row>
    <row r="1207" spans="1:1" x14ac:dyDescent="0.25">
      <c r="A1207" s="28">
        <f>COUNTIF($B$6:B1207,B1207)</f>
        <v>0</v>
      </c>
    </row>
    <row r="1208" spans="1:1" x14ac:dyDescent="0.25">
      <c r="A1208" s="28">
        <f>COUNTIF($B$6:B1208,B1208)</f>
        <v>0</v>
      </c>
    </row>
    <row r="1209" spans="1:1" x14ac:dyDescent="0.25">
      <c r="A1209" s="28">
        <f>COUNTIF($B$6:B1209,B1209)</f>
        <v>0</v>
      </c>
    </row>
    <row r="1210" spans="1:1" x14ac:dyDescent="0.25">
      <c r="A1210" s="28">
        <f>COUNTIF($B$6:B1210,B1210)</f>
        <v>0</v>
      </c>
    </row>
    <row r="1211" spans="1:1" x14ac:dyDescent="0.25">
      <c r="A1211" s="28">
        <f>COUNTIF($B$6:B1211,B1211)</f>
        <v>0</v>
      </c>
    </row>
    <row r="1212" spans="1:1" x14ac:dyDescent="0.25">
      <c r="A1212" s="28">
        <f>COUNTIF($B$6:B1212,B1212)</f>
        <v>0</v>
      </c>
    </row>
    <row r="1213" spans="1:1" x14ac:dyDescent="0.25">
      <c r="A1213" s="28">
        <f>COUNTIF($B$6:B1213,B1213)</f>
        <v>0</v>
      </c>
    </row>
    <row r="1214" spans="1:1" x14ac:dyDescent="0.25">
      <c r="A1214" s="28">
        <f>COUNTIF($B$6:B1214,B1214)</f>
        <v>0</v>
      </c>
    </row>
    <row r="1215" spans="1:1" x14ac:dyDescent="0.25">
      <c r="A1215" s="28">
        <f>COUNTIF($B$6:B1215,B1215)</f>
        <v>0</v>
      </c>
    </row>
    <row r="1216" spans="1:1" x14ac:dyDescent="0.25">
      <c r="A1216" s="28">
        <f>COUNTIF($B$6:B1216,B1216)</f>
        <v>0</v>
      </c>
    </row>
    <row r="1217" spans="1:1" x14ac:dyDescent="0.25">
      <c r="A1217" s="28">
        <f>COUNTIF($B$6:B1217,B1217)</f>
        <v>0</v>
      </c>
    </row>
    <row r="1218" spans="1:1" x14ac:dyDescent="0.25">
      <c r="A1218" s="28">
        <f>COUNTIF($B$6:B1218,B1218)</f>
        <v>0</v>
      </c>
    </row>
    <row r="1219" spans="1:1" x14ac:dyDescent="0.25">
      <c r="A1219" s="28">
        <f>COUNTIF($B$6:B1219,B1219)</f>
        <v>0</v>
      </c>
    </row>
    <row r="1220" spans="1:1" x14ac:dyDescent="0.25">
      <c r="A1220" s="28">
        <f>COUNTIF($B$6:B1220,B1220)</f>
        <v>0</v>
      </c>
    </row>
    <row r="1221" spans="1:1" x14ac:dyDescent="0.25">
      <c r="A1221" s="28">
        <f>COUNTIF($B$6:B1221,B1221)</f>
        <v>0</v>
      </c>
    </row>
    <row r="1222" spans="1:1" x14ac:dyDescent="0.25">
      <c r="A1222" s="28">
        <f>COUNTIF($B$6:B1222,B1222)</f>
        <v>0</v>
      </c>
    </row>
    <row r="1223" spans="1:1" x14ac:dyDescent="0.25">
      <c r="A1223" s="28">
        <f>COUNTIF($B$6:B1223,B1223)</f>
        <v>0</v>
      </c>
    </row>
    <row r="1224" spans="1:1" x14ac:dyDescent="0.25">
      <c r="A1224" s="28">
        <f>COUNTIF($B$6:B1224,B1224)</f>
        <v>0</v>
      </c>
    </row>
    <row r="1225" spans="1:1" x14ac:dyDescent="0.25">
      <c r="A1225" s="28">
        <f>COUNTIF($B$6:B1225,B1225)</f>
        <v>0</v>
      </c>
    </row>
    <row r="1226" spans="1:1" x14ac:dyDescent="0.25">
      <c r="A1226" s="28">
        <f>COUNTIF($B$6:B1226,B1226)</f>
        <v>0</v>
      </c>
    </row>
    <row r="1227" spans="1:1" x14ac:dyDescent="0.25">
      <c r="A1227" s="28">
        <f>COUNTIF($B$6:B1227,B1227)</f>
        <v>0</v>
      </c>
    </row>
    <row r="1228" spans="1:1" x14ac:dyDescent="0.25">
      <c r="A1228" s="28">
        <f>COUNTIF($B$6:B1228,B1228)</f>
        <v>0</v>
      </c>
    </row>
    <row r="1229" spans="1:1" x14ac:dyDescent="0.25">
      <c r="A1229" s="28">
        <f>COUNTIF($B$6:B1229,B1229)</f>
        <v>0</v>
      </c>
    </row>
    <row r="1230" spans="1:1" x14ac:dyDescent="0.25">
      <c r="A1230" s="28">
        <f>COUNTIF($B$6:B1230,B1230)</f>
        <v>0</v>
      </c>
    </row>
    <row r="1231" spans="1:1" x14ac:dyDescent="0.25">
      <c r="A1231" s="28">
        <f>COUNTIF($B$6:B1231,B1231)</f>
        <v>0</v>
      </c>
    </row>
    <row r="1232" spans="1:1" x14ac:dyDescent="0.25">
      <c r="A1232" s="28">
        <f>COUNTIF($B$6:B1232,B1232)</f>
        <v>0</v>
      </c>
    </row>
    <row r="1233" spans="1:1" x14ac:dyDescent="0.25">
      <c r="A1233" s="28">
        <f>COUNTIF($B$6:B1233,B1233)</f>
        <v>0</v>
      </c>
    </row>
    <row r="1234" spans="1:1" x14ac:dyDescent="0.25">
      <c r="A1234" s="28">
        <f>COUNTIF($B$6:B1234,B1234)</f>
        <v>0</v>
      </c>
    </row>
    <row r="1235" spans="1:1" x14ac:dyDescent="0.25">
      <c r="A1235" s="28">
        <f>COUNTIF($B$6:B1235,B1235)</f>
        <v>0</v>
      </c>
    </row>
    <row r="1236" spans="1:1" x14ac:dyDescent="0.25">
      <c r="A1236" s="28">
        <f>COUNTIF($B$6:B1236,B1236)</f>
        <v>0</v>
      </c>
    </row>
    <row r="1237" spans="1:1" x14ac:dyDescent="0.25">
      <c r="A1237" s="28">
        <f>COUNTIF($B$6:B1237,B1237)</f>
        <v>0</v>
      </c>
    </row>
    <row r="1238" spans="1:1" x14ac:dyDescent="0.25">
      <c r="A1238" s="28">
        <f>COUNTIF($B$6:B1238,B1238)</f>
        <v>0</v>
      </c>
    </row>
    <row r="1239" spans="1:1" x14ac:dyDescent="0.25">
      <c r="A1239" s="28">
        <f>COUNTIF($B$6:B1239,B1239)</f>
        <v>0</v>
      </c>
    </row>
    <row r="1240" spans="1:1" x14ac:dyDescent="0.25">
      <c r="A1240" s="28">
        <f>COUNTIF($B$6:B1240,B1240)</f>
        <v>0</v>
      </c>
    </row>
    <row r="1241" spans="1:1" x14ac:dyDescent="0.25">
      <c r="A1241" s="28">
        <f>COUNTIF($B$6:B1241,B1241)</f>
        <v>0</v>
      </c>
    </row>
    <row r="1242" spans="1:1" x14ac:dyDescent="0.25">
      <c r="A1242" s="28">
        <f>COUNTIF($B$6:B1242,B1242)</f>
        <v>0</v>
      </c>
    </row>
    <row r="1243" spans="1:1" x14ac:dyDescent="0.25">
      <c r="A1243" s="28">
        <f>COUNTIF($B$6:B1243,B1243)</f>
        <v>0</v>
      </c>
    </row>
    <row r="1244" spans="1:1" x14ac:dyDescent="0.25">
      <c r="A1244" s="28">
        <f>COUNTIF($B$6:B1244,B1244)</f>
        <v>0</v>
      </c>
    </row>
    <row r="1245" spans="1:1" x14ac:dyDescent="0.25">
      <c r="A1245" s="28">
        <f>COUNTIF($B$6:B1245,B1245)</f>
        <v>0</v>
      </c>
    </row>
    <row r="1246" spans="1:1" x14ac:dyDescent="0.25">
      <c r="A1246" s="28">
        <f>COUNTIF($B$6:B1246,B1246)</f>
        <v>0</v>
      </c>
    </row>
    <row r="1247" spans="1:1" x14ac:dyDescent="0.25">
      <c r="A1247" s="28">
        <f>COUNTIF($B$6:B1247,B1247)</f>
        <v>0</v>
      </c>
    </row>
    <row r="1248" spans="1:1" x14ac:dyDescent="0.25">
      <c r="A1248" s="28">
        <f>COUNTIF($B$6:B1248,B1248)</f>
        <v>0</v>
      </c>
    </row>
    <row r="1249" spans="1:1" x14ac:dyDescent="0.25">
      <c r="A1249" s="28">
        <f>COUNTIF($B$6:B1249,B1249)</f>
        <v>0</v>
      </c>
    </row>
    <row r="1250" spans="1:1" x14ac:dyDescent="0.25">
      <c r="A1250" s="28">
        <f>COUNTIF($B$6:B1250,B1250)</f>
        <v>0</v>
      </c>
    </row>
    <row r="1251" spans="1:1" x14ac:dyDescent="0.25">
      <c r="A1251" s="28">
        <f>COUNTIF($B$6:B1251,B1251)</f>
        <v>0</v>
      </c>
    </row>
    <row r="1252" spans="1:1" x14ac:dyDescent="0.25">
      <c r="A1252" s="28">
        <f>COUNTIF($B$6:B1252,B1252)</f>
        <v>0</v>
      </c>
    </row>
    <row r="1253" spans="1:1" x14ac:dyDescent="0.25">
      <c r="A1253" s="28">
        <f>COUNTIF($B$6:B1253,B1253)</f>
        <v>0</v>
      </c>
    </row>
    <row r="1254" spans="1:1" x14ac:dyDescent="0.25">
      <c r="A1254" s="28">
        <f>COUNTIF($B$6:B1254,B1254)</f>
        <v>0</v>
      </c>
    </row>
    <row r="1255" spans="1:1" x14ac:dyDescent="0.25">
      <c r="A1255" s="28">
        <f>COUNTIF($B$6:B1255,B1255)</f>
        <v>0</v>
      </c>
    </row>
    <row r="1256" spans="1:1" x14ac:dyDescent="0.25">
      <c r="A1256" s="28">
        <f>COUNTIF($B$6:B1256,B1256)</f>
        <v>0</v>
      </c>
    </row>
    <row r="1257" spans="1:1" x14ac:dyDescent="0.25">
      <c r="A1257" s="28">
        <f>COUNTIF($B$6:B1257,B1257)</f>
        <v>0</v>
      </c>
    </row>
    <row r="1258" spans="1:1" x14ac:dyDescent="0.25">
      <c r="A1258" s="28">
        <f>COUNTIF($B$6:B1258,B1258)</f>
        <v>0</v>
      </c>
    </row>
    <row r="1259" spans="1:1" x14ac:dyDescent="0.25">
      <c r="A1259" s="28">
        <f>COUNTIF($B$6:B1259,B1259)</f>
        <v>0</v>
      </c>
    </row>
    <row r="1260" spans="1:1" x14ac:dyDescent="0.25">
      <c r="A1260" s="28">
        <f>COUNTIF($B$6:B1260,B1260)</f>
        <v>0</v>
      </c>
    </row>
    <row r="1261" spans="1:1" x14ac:dyDescent="0.25">
      <c r="A1261" s="28">
        <f>COUNTIF($B$6:B1261,B1261)</f>
        <v>0</v>
      </c>
    </row>
    <row r="1262" spans="1:1" x14ac:dyDescent="0.25">
      <c r="A1262" s="28">
        <f>COUNTIF($B$6:B1262,B1262)</f>
        <v>0</v>
      </c>
    </row>
    <row r="1263" spans="1:1" x14ac:dyDescent="0.25">
      <c r="A1263" s="28">
        <f>COUNTIF($B$6:B1263,B1263)</f>
        <v>0</v>
      </c>
    </row>
    <row r="1264" spans="1:1" x14ac:dyDescent="0.25">
      <c r="A1264" s="28">
        <f>COUNTIF($B$6:B1264,B1264)</f>
        <v>0</v>
      </c>
    </row>
    <row r="1265" spans="1:1" x14ac:dyDescent="0.25">
      <c r="A1265" s="28">
        <f>COUNTIF($B$6:B1265,B1265)</f>
        <v>0</v>
      </c>
    </row>
    <row r="1266" spans="1:1" x14ac:dyDescent="0.25">
      <c r="A1266" s="28">
        <f>COUNTIF($B$6:B1266,B1266)</f>
        <v>0</v>
      </c>
    </row>
    <row r="1267" spans="1:1" x14ac:dyDescent="0.25">
      <c r="A1267" s="28">
        <f>COUNTIF($B$6:B1267,B1267)</f>
        <v>0</v>
      </c>
    </row>
    <row r="1268" spans="1:1" x14ac:dyDescent="0.25">
      <c r="A1268" s="28">
        <f>COUNTIF($B$6:B1268,B1268)</f>
        <v>0</v>
      </c>
    </row>
    <row r="1269" spans="1:1" x14ac:dyDescent="0.25">
      <c r="A1269" s="28">
        <f>COUNTIF($B$6:B1269,B1269)</f>
        <v>0</v>
      </c>
    </row>
    <row r="1270" spans="1:1" x14ac:dyDescent="0.25">
      <c r="A1270" s="28">
        <f>COUNTIF($B$6:B1270,B1270)</f>
        <v>0</v>
      </c>
    </row>
    <row r="1271" spans="1:1" x14ac:dyDescent="0.25">
      <c r="A1271" s="28">
        <f>COUNTIF($B$6:B1271,B1271)</f>
        <v>0</v>
      </c>
    </row>
    <row r="1272" spans="1:1" x14ac:dyDescent="0.25">
      <c r="A1272" s="28">
        <f>COUNTIF($B$6:B1272,B1272)</f>
        <v>0</v>
      </c>
    </row>
    <row r="1273" spans="1:1" x14ac:dyDescent="0.25">
      <c r="A1273" s="28">
        <f>COUNTIF($B$6:B1273,B1273)</f>
        <v>0</v>
      </c>
    </row>
    <row r="1274" spans="1:1" x14ac:dyDescent="0.25">
      <c r="A1274" s="28">
        <f>COUNTIF($B$6:B1274,B1274)</f>
        <v>0</v>
      </c>
    </row>
    <row r="1275" spans="1:1" x14ac:dyDescent="0.25">
      <c r="A1275" s="28">
        <f>COUNTIF($B$6:B1275,B1275)</f>
        <v>0</v>
      </c>
    </row>
    <row r="1276" spans="1:1" x14ac:dyDescent="0.25">
      <c r="A1276" s="28">
        <f>COUNTIF($B$6:B1276,B1276)</f>
        <v>0</v>
      </c>
    </row>
    <row r="1277" spans="1:1" x14ac:dyDescent="0.25">
      <c r="A1277" s="28">
        <f>COUNTIF($B$6:B1277,B1277)</f>
        <v>0</v>
      </c>
    </row>
    <row r="1278" spans="1:1" x14ac:dyDescent="0.25">
      <c r="A1278" s="28">
        <f>COUNTIF($B$6:B1278,B1278)</f>
        <v>0</v>
      </c>
    </row>
    <row r="1279" spans="1:1" x14ac:dyDescent="0.25">
      <c r="A1279" s="28">
        <f>COUNTIF($B$6:B1279,B1279)</f>
        <v>0</v>
      </c>
    </row>
    <row r="1280" spans="1:1" x14ac:dyDescent="0.25">
      <c r="A1280" s="28">
        <f>COUNTIF($B$6:B1280,B1280)</f>
        <v>0</v>
      </c>
    </row>
    <row r="1281" spans="1:1" x14ac:dyDescent="0.25">
      <c r="A1281" s="28">
        <f>COUNTIF($B$6:B1281,B1281)</f>
        <v>0</v>
      </c>
    </row>
    <row r="1282" spans="1:1" x14ac:dyDescent="0.25">
      <c r="A1282" s="28">
        <f>COUNTIF($B$6:B1282,B1282)</f>
        <v>0</v>
      </c>
    </row>
    <row r="1283" spans="1:1" x14ac:dyDescent="0.25">
      <c r="A1283" s="28">
        <f>COUNTIF($B$6:B1283,B1283)</f>
        <v>0</v>
      </c>
    </row>
    <row r="1284" spans="1:1" x14ac:dyDescent="0.25">
      <c r="A1284" s="28">
        <f>COUNTIF($B$6:B1284,B1284)</f>
        <v>0</v>
      </c>
    </row>
    <row r="1285" spans="1:1" x14ac:dyDescent="0.25">
      <c r="A1285" s="28">
        <f>COUNTIF($B$6:B1285,B1285)</f>
        <v>0</v>
      </c>
    </row>
    <row r="1286" spans="1:1" x14ac:dyDescent="0.25">
      <c r="A1286" s="28">
        <f>COUNTIF($B$6:B1286,B1286)</f>
        <v>0</v>
      </c>
    </row>
    <row r="1287" spans="1:1" x14ac:dyDescent="0.25">
      <c r="A1287" s="28">
        <f>COUNTIF($B$6:B1287,B1287)</f>
        <v>0</v>
      </c>
    </row>
    <row r="1288" spans="1:1" x14ac:dyDescent="0.25">
      <c r="A1288" s="28">
        <f>COUNTIF($B$6:B1288,B1288)</f>
        <v>0</v>
      </c>
    </row>
    <row r="1289" spans="1:1" x14ac:dyDescent="0.25">
      <c r="A1289" s="28">
        <f>COUNTIF($B$6:B1289,B1289)</f>
        <v>0</v>
      </c>
    </row>
    <row r="1290" spans="1:1" x14ac:dyDescent="0.25">
      <c r="A1290" s="28">
        <f>COUNTIF($B$6:B1290,B1290)</f>
        <v>0</v>
      </c>
    </row>
    <row r="1291" spans="1:1" x14ac:dyDescent="0.25">
      <c r="A1291" s="28">
        <f>COUNTIF($B$6:B1291,B1291)</f>
        <v>0</v>
      </c>
    </row>
    <row r="1292" spans="1:1" x14ac:dyDescent="0.25">
      <c r="A1292" s="28">
        <f>COUNTIF($B$6:B1292,B1292)</f>
        <v>0</v>
      </c>
    </row>
    <row r="1293" spans="1:1" x14ac:dyDescent="0.25">
      <c r="A1293" s="28">
        <f>COUNTIF($B$6:B1293,B1293)</f>
        <v>0</v>
      </c>
    </row>
    <row r="1294" spans="1:1" x14ac:dyDescent="0.25">
      <c r="A1294" s="28">
        <f>COUNTIF($B$6:B1294,B1294)</f>
        <v>0</v>
      </c>
    </row>
    <row r="1295" spans="1:1" x14ac:dyDescent="0.25">
      <c r="A1295" s="28">
        <f>COUNTIF($B$6:B1295,B1295)</f>
        <v>0</v>
      </c>
    </row>
    <row r="1296" spans="1:1" x14ac:dyDescent="0.25">
      <c r="A1296" s="28">
        <f>COUNTIF($B$6:B1296,B1296)</f>
        <v>0</v>
      </c>
    </row>
    <row r="1297" spans="1:1" x14ac:dyDescent="0.25">
      <c r="A1297" s="28">
        <f>COUNTIF($B$6:B1297,B1297)</f>
        <v>0</v>
      </c>
    </row>
    <row r="1298" spans="1:1" x14ac:dyDescent="0.25">
      <c r="A1298" s="28">
        <f>COUNTIF($B$6:B1298,B1298)</f>
        <v>0</v>
      </c>
    </row>
    <row r="1299" spans="1:1" x14ac:dyDescent="0.25">
      <c r="A1299" s="28">
        <f>COUNTIF($B$6:B1299,B1299)</f>
        <v>0</v>
      </c>
    </row>
    <row r="1300" spans="1:1" x14ac:dyDescent="0.25">
      <c r="A1300" s="28">
        <f>COUNTIF($B$6:B1300,B1300)</f>
        <v>0</v>
      </c>
    </row>
    <row r="1301" spans="1:1" x14ac:dyDescent="0.25">
      <c r="A1301" s="28">
        <f>COUNTIF($B$6:B1301,B1301)</f>
        <v>0</v>
      </c>
    </row>
    <row r="1302" spans="1:1" x14ac:dyDescent="0.25">
      <c r="A1302" s="28">
        <f>COUNTIF($B$6:B1302,B1302)</f>
        <v>0</v>
      </c>
    </row>
    <row r="1303" spans="1:1" x14ac:dyDescent="0.25">
      <c r="A1303" s="28">
        <f>COUNTIF($B$6:B1303,B1303)</f>
        <v>0</v>
      </c>
    </row>
    <row r="1304" spans="1:1" x14ac:dyDescent="0.25">
      <c r="A1304" s="28">
        <f>COUNTIF($B$6:B1304,B1304)</f>
        <v>0</v>
      </c>
    </row>
    <row r="1305" spans="1:1" x14ac:dyDescent="0.25">
      <c r="A1305" s="28">
        <f>COUNTIF($B$6:B1305,B1305)</f>
        <v>0</v>
      </c>
    </row>
    <row r="1306" spans="1:1" x14ac:dyDescent="0.25">
      <c r="A1306" s="28">
        <f>COUNTIF($B$6:B1306,B1306)</f>
        <v>0</v>
      </c>
    </row>
    <row r="1307" spans="1:1" x14ac:dyDescent="0.25">
      <c r="A1307" s="28">
        <f>COUNTIF($B$6:B1307,B1307)</f>
        <v>0</v>
      </c>
    </row>
    <row r="1308" spans="1:1" x14ac:dyDescent="0.25">
      <c r="A1308" s="28">
        <f>COUNTIF($B$6:B1308,B1308)</f>
        <v>0</v>
      </c>
    </row>
    <row r="1309" spans="1:1" x14ac:dyDescent="0.25">
      <c r="A1309" s="28">
        <f>COUNTIF($B$6:B1309,B1309)</f>
        <v>0</v>
      </c>
    </row>
    <row r="1310" spans="1:1" x14ac:dyDescent="0.25">
      <c r="A1310" s="28">
        <f>COUNTIF($B$6:B1310,B1310)</f>
        <v>0</v>
      </c>
    </row>
    <row r="1311" spans="1:1" x14ac:dyDescent="0.25">
      <c r="A1311" s="28">
        <f>COUNTIF($B$6:B1311,B1311)</f>
        <v>0</v>
      </c>
    </row>
    <row r="1312" spans="1:1" x14ac:dyDescent="0.25">
      <c r="A1312" s="28">
        <f>COUNTIF($B$6:B1312,B1312)</f>
        <v>0</v>
      </c>
    </row>
    <row r="1313" spans="1:1" x14ac:dyDescent="0.25">
      <c r="A1313" s="28">
        <f>COUNTIF($B$6:B1313,B1313)</f>
        <v>0</v>
      </c>
    </row>
    <row r="1314" spans="1:1" x14ac:dyDescent="0.25">
      <c r="A1314" s="28">
        <f>COUNTIF($B$6:B1314,B1314)</f>
        <v>0</v>
      </c>
    </row>
    <row r="1315" spans="1:1" x14ac:dyDescent="0.25">
      <c r="A1315" s="28">
        <f>COUNTIF($B$6:B1315,B1315)</f>
        <v>0</v>
      </c>
    </row>
  </sheetData>
  <pageMargins left="0.7" right="0.7" top="0.75" bottom="0.75" header="0.3" footer="0.3"/>
  <pageSetup paperSize="9" orientation="portrait" r:id="rId1"/>
  <drawing r:id="rId2"/>
  <legacyDrawing r:id="rId3"/>
  <controls>
    <mc:AlternateContent xmlns:mc="http://schemas.openxmlformats.org/markup-compatibility/2006">
      <mc:Choice Requires="x14">
        <control shapeId="3087" r:id="rId4" name="Control 15">
          <controlPr defaultSize="0" autoPict="0" r:id="rId5">
            <anchor moveWithCells="1">
              <from>
                <xdr:col>7</xdr:col>
                <xdr:colOff>0</xdr:colOff>
                <xdr:row>759</xdr:row>
                <xdr:rowOff>0</xdr:rowOff>
              </from>
              <to>
                <xdr:col>8</xdr:col>
                <xdr:colOff>228600</xdr:colOff>
                <xdr:row>760</xdr:row>
                <xdr:rowOff>38100</xdr:rowOff>
              </to>
            </anchor>
          </controlPr>
        </control>
      </mc:Choice>
      <mc:Fallback>
        <control shapeId="3087" r:id="rId4" name="Control 15"/>
      </mc:Fallback>
    </mc:AlternateContent>
    <mc:AlternateContent xmlns:mc="http://schemas.openxmlformats.org/markup-compatibility/2006">
      <mc:Choice Requires="x14">
        <control shapeId="3086" r:id="rId6" name="Control 14">
          <controlPr defaultSize="0" autoPict="0" r:id="rId7">
            <anchor moveWithCells="1">
              <from>
                <xdr:col>7</xdr:col>
                <xdr:colOff>0</xdr:colOff>
                <xdr:row>758</xdr:row>
                <xdr:rowOff>0</xdr:rowOff>
              </from>
              <to>
                <xdr:col>8</xdr:col>
                <xdr:colOff>228600</xdr:colOff>
                <xdr:row>759</xdr:row>
                <xdr:rowOff>38100</xdr:rowOff>
              </to>
            </anchor>
          </controlPr>
        </control>
      </mc:Choice>
      <mc:Fallback>
        <control shapeId="3086" r:id="rId6" name="Control 14"/>
      </mc:Fallback>
    </mc:AlternateContent>
    <mc:AlternateContent xmlns:mc="http://schemas.openxmlformats.org/markup-compatibility/2006">
      <mc:Choice Requires="x14">
        <control shapeId="3085" r:id="rId8" name="Control 13">
          <controlPr defaultSize="0" autoPict="0" r:id="rId9">
            <anchor moveWithCells="1">
              <from>
                <xdr:col>13</xdr:col>
                <xdr:colOff>0</xdr:colOff>
                <xdr:row>759</xdr:row>
                <xdr:rowOff>0</xdr:rowOff>
              </from>
              <to>
                <xdr:col>14</xdr:col>
                <xdr:colOff>304800</xdr:colOff>
                <xdr:row>760</xdr:row>
                <xdr:rowOff>38100</xdr:rowOff>
              </to>
            </anchor>
          </controlPr>
        </control>
      </mc:Choice>
      <mc:Fallback>
        <control shapeId="3085" r:id="rId8" name="Control 13"/>
      </mc:Fallback>
    </mc:AlternateContent>
    <mc:AlternateContent xmlns:mc="http://schemas.openxmlformats.org/markup-compatibility/2006">
      <mc:Choice Requires="x14">
        <control shapeId="3084" r:id="rId10" name="Control 12">
          <controlPr defaultSize="0" autoPict="0" r:id="rId11">
            <anchor moveWithCells="1">
              <from>
                <xdr:col>13</xdr:col>
                <xdr:colOff>0</xdr:colOff>
                <xdr:row>758</xdr:row>
                <xdr:rowOff>0</xdr:rowOff>
              </from>
              <to>
                <xdr:col>14</xdr:col>
                <xdr:colOff>304800</xdr:colOff>
                <xdr:row>759</xdr:row>
                <xdr:rowOff>38100</xdr:rowOff>
              </to>
            </anchor>
          </controlPr>
        </control>
      </mc:Choice>
      <mc:Fallback>
        <control shapeId="3084" r:id="rId10" name="Control 12"/>
      </mc:Fallback>
    </mc:AlternateContent>
    <mc:AlternateContent xmlns:mc="http://schemas.openxmlformats.org/markup-compatibility/2006">
      <mc:Choice Requires="x14">
        <control shapeId="3083" r:id="rId12" name="Control 11">
          <controlPr defaultSize="0" autoPict="0" r:id="rId13">
            <anchor moveWithCells="1">
              <from>
                <xdr:col>19</xdr:col>
                <xdr:colOff>0</xdr:colOff>
                <xdr:row>759</xdr:row>
                <xdr:rowOff>0</xdr:rowOff>
              </from>
              <to>
                <xdr:col>20</xdr:col>
                <xdr:colOff>304800</xdr:colOff>
                <xdr:row>760</xdr:row>
                <xdr:rowOff>38100</xdr:rowOff>
              </to>
            </anchor>
          </controlPr>
        </control>
      </mc:Choice>
      <mc:Fallback>
        <control shapeId="3083" r:id="rId12" name="Control 11"/>
      </mc:Fallback>
    </mc:AlternateContent>
    <mc:AlternateContent xmlns:mc="http://schemas.openxmlformats.org/markup-compatibility/2006">
      <mc:Choice Requires="x14">
        <control shapeId="3082" r:id="rId14" name="Control 10">
          <controlPr defaultSize="0" autoPict="0" r:id="rId15">
            <anchor moveWithCells="1">
              <from>
                <xdr:col>19</xdr:col>
                <xdr:colOff>0</xdr:colOff>
                <xdr:row>758</xdr:row>
                <xdr:rowOff>0</xdr:rowOff>
              </from>
              <to>
                <xdr:col>20</xdr:col>
                <xdr:colOff>304800</xdr:colOff>
                <xdr:row>759</xdr:row>
                <xdr:rowOff>38100</xdr:rowOff>
              </to>
            </anchor>
          </controlPr>
        </control>
      </mc:Choice>
      <mc:Fallback>
        <control shapeId="3082" r:id="rId14" name="Control 10"/>
      </mc:Fallback>
    </mc:AlternateContent>
    <mc:AlternateContent xmlns:mc="http://schemas.openxmlformats.org/markup-compatibility/2006">
      <mc:Choice Requires="x14">
        <control shapeId="3081" r:id="rId16" name="Control 9">
          <controlPr defaultSize="0" autoPict="0" r:id="rId17">
            <anchor moveWithCells="1">
              <from>
                <xdr:col>19</xdr:col>
                <xdr:colOff>0</xdr:colOff>
                <xdr:row>759</xdr:row>
                <xdr:rowOff>0</xdr:rowOff>
              </from>
              <to>
                <xdr:col>20</xdr:col>
                <xdr:colOff>304800</xdr:colOff>
                <xdr:row>760</xdr:row>
                <xdr:rowOff>38100</xdr:rowOff>
              </to>
            </anchor>
          </controlPr>
        </control>
      </mc:Choice>
      <mc:Fallback>
        <control shapeId="3081" r:id="rId16" name="Control 9"/>
      </mc:Fallback>
    </mc:AlternateContent>
    <mc:AlternateContent xmlns:mc="http://schemas.openxmlformats.org/markup-compatibility/2006">
      <mc:Choice Requires="x14">
        <control shapeId="3080" r:id="rId18" name="Control 8">
          <controlPr defaultSize="0" autoPict="0" r:id="rId19">
            <anchor moveWithCells="1">
              <from>
                <xdr:col>19</xdr:col>
                <xdr:colOff>0</xdr:colOff>
                <xdr:row>758</xdr:row>
                <xdr:rowOff>0</xdr:rowOff>
              </from>
              <to>
                <xdr:col>20</xdr:col>
                <xdr:colOff>304800</xdr:colOff>
                <xdr:row>759</xdr:row>
                <xdr:rowOff>38100</xdr:rowOff>
              </to>
            </anchor>
          </controlPr>
        </control>
      </mc:Choice>
      <mc:Fallback>
        <control shapeId="3080" r:id="rId18" name="Control 8"/>
      </mc:Fallback>
    </mc:AlternateContent>
    <mc:AlternateContent xmlns:mc="http://schemas.openxmlformats.org/markup-compatibility/2006">
      <mc:Choice Requires="x14">
        <control shapeId="3079" r:id="rId20" name="Control 7">
          <controlPr defaultSize="0" autoPict="0" r:id="rId21">
            <anchor moveWithCells="1">
              <from>
                <xdr:col>13</xdr:col>
                <xdr:colOff>0</xdr:colOff>
                <xdr:row>759</xdr:row>
                <xdr:rowOff>0</xdr:rowOff>
              </from>
              <to>
                <xdr:col>14</xdr:col>
                <xdr:colOff>304800</xdr:colOff>
                <xdr:row>760</xdr:row>
                <xdr:rowOff>38100</xdr:rowOff>
              </to>
            </anchor>
          </controlPr>
        </control>
      </mc:Choice>
      <mc:Fallback>
        <control shapeId="3079" r:id="rId20" name="Control 7"/>
      </mc:Fallback>
    </mc:AlternateContent>
    <mc:AlternateContent xmlns:mc="http://schemas.openxmlformats.org/markup-compatibility/2006">
      <mc:Choice Requires="x14">
        <control shapeId="3078" r:id="rId22" name="Control 6">
          <controlPr defaultSize="0" autoPict="0" r:id="rId23">
            <anchor moveWithCells="1">
              <from>
                <xdr:col>13</xdr:col>
                <xdr:colOff>0</xdr:colOff>
                <xdr:row>758</xdr:row>
                <xdr:rowOff>0</xdr:rowOff>
              </from>
              <to>
                <xdr:col>14</xdr:col>
                <xdr:colOff>304800</xdr:colOff>
                <xdr:row>759</xdr:row>
                <xdr:rowOff>38100</xdr:rowOff>
              </to>
            </anchor>
          </controlPr>
        </control>
      </mc:Choice>
      <mc:Fallback>
        <control shapeId="3078" r:id="rId22" name="Control 6"/>
      </mc:Fallback>
    </mc:AlternateContent>
    <mc:AlternateContent xmlns:mc="http://schemas.openxmlformats.org/markup-compatibility/2006">
      <mc:Choice Requires="x14">
        <control shapeId="3077" r:id="rId24" name="Control 5">
          <controlPr defaultSize="0" autoPict="0" r:id="rId25">
            <anchor moveWithCells="1">
              <from>
                <xdr:col>7</xdr:col>
                <xdr:colOff>0</xdr:colOff>
                <xdr:row>759</xdr:row>
                <xdr:rowOff>0</xdr:rowOff>
              </from>
              <to>
                <xdr:col>8</xdr:col>
                <xdr:colOff>228600</xdr:colOff>
                <xdr:row>760</xdr:row>
                <xdr:rowOff>38100</xdr:rowOff>
              </to>
            </anchor>
          </controlPr>
        </control>
      </mc:Choice>
      <mc:Fallback>
        <control shapeId="3077" r:id="rId24" name="Control 5"/>
      </mc:Fallback>
    </mc:AlternateContent>
    <mc:AlternateContent xmlns:mc="http://schemas.openxmlformats.org/markup-compatibility/2006">
      <mc:Choice Requires="x14">
        <control shapeId="3076" r:id="rId26" name="Control 4">
          <controlPr defaultSize="0" autoPict="0" r:id="rId27">
            <anchor moveWithCells="1">
              <from>
                <xdr:col>7</xdr:col>
                <xdr:colOff>0</xdr:colOff>
                <xdr:row>758</xdr:row>
                <xdr:rowOff>0</xdr:rowOff>
              </from>
              <to>
                <xdr:col>8</xdr:col>
                <xdr:colOff>228600</xdr:colOff>
                <xdr:row>759</xdr:row>
                <xdr:rowOff>38100</xdr:rowOff>
              </to>
            </anchor>
          </controlPr>
        </control>
      </mc:Choice>
      <mc:Fallback>
        <control shapeId="3076" r:id="rId26" name="Control 4"/>
      </mc:Fallback>
    </mc:AlternateContent>
    <mc:AlternateContent xmlns:mc="http://schemas.openxmlformats.org/markup-compatibility/2006">
      <mc:Choice Requires="x14">
        <control shapeId="3075" r:id="rId28" name="Control 3">
          <controlPr defaultSize="0" autoPict="0" r:id="rId29">
            <anchor moveWithCells="1">
              <from>
                <xdr:col>1</xdr:col>
                <xdr:colOff>0</xdr:colOff>
                <xdr:row>759</xdr:row>
                <xdr:rowOff>0</xdr:rowOff>
              </from>
              <to>
                <xdr:col>1</xdr:col>
                <xdr:colOff>914400</xdr:colOff>
                <xdr:row>760</xdr:row>
                <xdr:rowOff>38100</xdr:rowOff>
              </to>
            </anchor>
          </controlPr>
        </control>
      </mc:Choice>
      <mc:Fallback>
        <control shapeId="3075" r:id="rId28" name="Control 3"/>
      </mc:Fallback>
    </mc:AlternateContent>
    <mc:AlternateContent xmlns:mc="http://schemas.openxmlformats.org/markup-compatibility/2006">
      <mc:Choice Requires="x14">
        <control shapeId="3074" r:id="rId30" name="Control 2">
          <controlPr defaultSize="0" autoPict="0" r:id="rId31">
            <anchor moveWithCells="1">
              <from>
                <xdr:col>1</xdr:col>
                <xdr:colOff>0</xdr:colOff>
                <xdr:row>758</xdr:row>
                <xdr:rowOff>0</xdr:rowOff>
              </from>
              <to>
                <xdr:col>1</xdr:col>
                <xdr:colOff>914400</xdr:colOff>
                <xdr:row>759</xdr:row>
                <xdr:rowOff>38100</xdr:rowOff>
              </to>
            </anchor>
          </controlPr>
        </control>
      </mc:Choice>
      <mc:Fallback>
        <control shapeId="3074" r:id="rId30" name="Control 2"/>
      </mc:Fallback>
    </mc:AlternateContent>
    <mc:AlternateContent xmlns:mc="http://schemas.openxmlformats.org/markup-compatibility/2006">
      <mc:Choice Requires="x14">
        <control shapeId="3073" r:id="rId32" name="Control 1">
          <controlPr defaultSize="0" autoPict="0" r:id="rId33">
            <anchor moveWithCells="1">
              <from>
                <xdr:col>0</xdr:col>
                <xdr:colOff>0</xdr:colOff>
                <xdr:row>758</xdr:row>
                <xdr:rowOff>0</xdr:rowOff>
              </from>
              <to>
                <xdr:col>1</xdr:col>
                <xdr:colOff>371475</xdr:colOff>
                <xdr:row>759</xdr:row>
                <xdr:rowOff>38100</xdr:rowOff>
              </to>
            </anchor>
          </controlPr>
        </control>
      </mc:Choice>
      <mc:Fallback>
        <control shapeId="3073" r:id="rId32" name="Control 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4"/>
  <sheetViews>
    <sheetView workbookViewId="0">
      <selection activeCell="D2" sqref="D2"/>
    </sheetView>
  </sheetViews>
  <sheetFormatPr defaultRowHeight="15" x14ac:dyDescent="0.25"/>
  <cols>
    <col min="2" max="2" width="25.140625" bestFit="1" customWidth="1"/>
    <col min="4" max="4" width="13.42578125" customWidth="1"/>
    <col min="7" max="7" width="12.85546875" bestFit="1" customWidth="1"/>
  </cols>
  <sheetData>
    <row r="1" spans="2:13" x14ac:dyDescent="0.25">
      <c r="B1" s="33" t="s">
        <v>710</v>
      </c>
      <c r="C1" s="1"/>
      <c r="D1" s="33" t="s">
        <v>755</v>
      </c>
      <c r="E1" s="1"/>
      <c r="F1" s="1"/>
      <c r="G1" s="33" t="s">
        <v>785</v>
      </c>
      <c r="H1" s="1"/>
      <c r="I1" s="1"/>
      <c r="J1" s="1"/>
      <c r="K1" s="1"/>
      <c r="L1" s="1"/>
      <c r="M1" s="1"/>
    </row>
    <row r="2" spans="2:13" x14ac:dyDescent="0.25">
      <c r="B2" s="34" t="str">
        <f>KredsAna3.del!D1</f>
        <v xml:space="preserve">Årets Resultat </v>
      </c>
      <c r="C2" s="1"/>
      <c r="D2" s="50">
        <f ca="1">OFFSET(KredsAna!$C$1,0,E2)</f>
        <v>5320</v>
      </c>
      <c r="E2" s="1">
        <v>0</v>
      </c>
      <c r="F2" s="1"/>
      <c r="G2" s="77" t="s">
        <v>3</v>
      </c>
      <c r="H2" s="1"/>
      <c r="I2" s="1"/>
      <c r="J2" s="1"/>
      <c r="K2" s="1"/>
      <c r="L2" s="1"/>
      <c r="M2" s="1"/>
    </row>
    <row r="3" spans="2:13" x14ac:dyDescent="0.25">
      <c r="B3" s="35" t="str">
        <f>KredsAna3.del!J1</f>
        <v>Afkastningsgrad</v>
      </c>
      <c r="C3" s="1"/>
      <c r="D3" s="50">
        <f ca="1">OFFSET(KredsAna!$D$1,0,E2)</f>
        <v>0</v>
      </c>
      <c r="E3" s="1">
        <v>1</v>
      </c>
      <c r="F3" s="1"/>
      <c r="G3" s="78" t="s">
        <v>784</v>
      </c>
      <c r="H3" s="1"/>
      <c r="I3" s="1"/>
      <c r="J3" s="1"/>
      <c r="K3" s="1"/>
      <c r="L3" s="1"/>
      <c r="M3" s="1"/>
    </row>
    <row r="4" spans="2:13" x14ac:dyDescent="0.25">
      <c r="B4" s="35" t="str">
        <f>KredsAna3.del!P1</f>
        <v>Dækningsgrad</v>
      </c>
      <c r="C4" s="1"/>
      <c r="D4" s="50">
        <f ca="1">OFFSET(KredsAna!$D$1,0,E3)</f>
        <v>0</v>
      </c>
      <c r="E4" s="1">
        <v>2</v>
      </c>
      <c r="F4" s="1"/>
      <c r="G4" s="1"/>
      <c r="H4" s="1"/>
      <c r="I4" s="1"/>
      <c r="J4" s="1"/>
      <c r="K4" s="1"/>
      <c r="L4" s="1"/>
      <c r="M4" s="1"/>
    </row>
    <row r="5" spans="2:13" x14ac:dyDescent="0.25">
      <c r="B5" s="35" t="str">
        <f>KredsAna3.del!V1</f>
        <v>Soliditetsgrad</v>
      </c>
      <c r="D5" s="50">
        <f ca="1">OFFSET(KredsAna!$D$1,0,E4)</f>
        <v>0</v>
      </c>
      <c r="E5">
        <v>3</v>
      </c>
    </row>
    <row r="6" spans="2:13" x14ac:dyDescent="0.25">
      <c r="B6" s="36">
        <f>KredsAna3.del!AB1</f>
        <v>0</v>
      </c>
      <c r="D6" s="50">
        <f ca="1">OFFSET(KredsAna!$D$1,0,E5)</f>
        <v>0</v>
      </c>
      <c r="E6" s="1">
        <v>4</v>
      </c>
    </row>
    <row r="7" spans="2:13" x14ac:dyDescent="0.25">
      <c r="B7" s="36"/>
      <c r="D7" s="50">
        <f ca="1">OFFSET(KredsAna!$D$1,0,E6)</f>
        <v>0</v>
      </c>
      <c r="E7" s="1">
        <v>5</v>
      </c>
    </row>
    <row r="8" spans="2:13" x14ac:dyDescent="0.25">
      <c r="B8" s="37"/>
      <c r="D8" s="50">
        <f ca="1">OFFSET(KredsAna!$D$1,0,E7)</f>
        <v>0</v>
      </c>
      <c r="E8">
        <v>6</v>
      </c>
    </row>
    <row r="9" spans="2:13" x14ac:dyDescent="0.25">
      <c r="D9" s="50">
        <f ca="1">OFFSET(KredsAna!$D$1,0,E8)</f>
        <v>0</v>
      </c>
      <c r="E9" s="1">
        <v>7</v>
      </c>
    </row>
    <row r="10" spans="2:13" x14ac:dyDescent="0.25">
      <c r="D10" s="50">
        <f ca="1">OFFSET(KredsAna!$D$1,0,E9)</f>
        <v>0</v>
      </c>
      <c r="E10" s="1">
        <v>8</v>
      </c>
    </row>
    <row r="11" spans="2:13" x14ac:dyDescent="0.25">
      <c r="D11" s="50">
        <f ca="1">OFFSET(KredsAna!$D$1,0,E10)</f>
        <v>0</v>
      </c>
      <c r="E11">
        <v>9</v>
      </c>
    </row>
    <row r="12" spans="2:13" x14ac:dyDescent="0.25">
      <c r="D12" s="50">
        <f ca="1">OFFSET(KredsAna!$D$1,0,E11)</f>
        <v>0</v>
      </c>
      <c r="E12" s="1">
        <v>10</v>
      </c>
    </row>
    <row r="13" spans="2:13" x14ac:dyDescent="0.25">
      <c r="D13" s="50">
        <f ca="1">OFFSET(KredsAna!$D$1,0,E12)</f>
        <v>0</v>
      </c>
      <c r="E13" s="1">
        <v>11</v>
      </c>
    </row>
    <row r="14" spans="2:13" x14ac:dyDescent="0.25">
      <c r="D14" s="50">
        <f ca="1">OFFSET(KredsAna!$D$1,0,E13)</f>
        <v>0</v>
      </c>
      <c r="E14">
        <v>12</v>
      </c>
    </row>
    <row r="15" spans="2:13" x14ac:dyDescent="0.25">
      <c r="D15" s="50">
        <f ca="1">OFFSET(KredsAna!$D$1,0,E14)</f>
        <v>0</v>
      </c>
      <c r="E15" s="1">
        <v>13</v>
      </c>
    </row>
    <row r="16" spans="2:13" x14ac:dyDescent="0.25">
      <c r="D16" s="50">
        <f ca="1">OFFSET(KredsAna!$D$1,0,E15)</f>
        <v>0</v>
      </c>
      <c r="E16" s="1">
        <v>14</v>
      </c>
    </row>
    <row r="17" spans="4:5" x14ac:dyDescent="0.25">
      <c r="D17" s="50">
        <f ca="1">OFFSET(KredsAna!$D$1,0,E16)</f>
        <v>0</v>
      </c>
      <c r="E17">
        <v>15</v>
      </c>
    </row>
    <row r="18" spans="4:5" x14ac:dyDescent="0.25">
      <c r="D18" s="50">
        <f ca="1">OFFSET(KredsAna!$D$1,0,E17)</f>
        <v>0</v>
      </c>
      <c r="E18" s="1">
        <v>16</v>
      </c>
    </row>
    <row r="19" spans="4:5" x14ac:dyDescent="0.25">
      <c r="D19" s="50">
        <f ca="1">OFFSET(KredsAna!$D$1,0,E18)</f>
        <v>0</v>
      </c>
      <c r="E19" s="1">
        <v>17</v>
      </c>
    </row>
    <row r="20" spans="4:5" x14ac:dyDescent="0.25">
      <c r="D20" s="50">
        <f ca="1">OFFSET(KredsAna!$D$1,0,E19)</f>
        <v>0</v>
      </c>
      <c r="E20" s="1">
        <v>18</v>
      </c>
    </row>
    <row r="21" spans="4:5" x14ac:dyDescent="0.25">
      <c r="D21" s="50">
        <f ca="1">OFFSET(KredsAna!$D$1,0,E20)</f>
        <v>0</v>
      </c>
      <c r="E21">
        <v>19</v>
      </c>
    </row>
    <row r="22" spans="4:5" x14ac:dyDescent="0.25">
      <c r="D22" s="50">
        <f ca="1">OFFSET(KredsAna!$D$1,0,E21)</f>
        <v>0</v>
      </c>
      <c r="E22" s="1">
        <v>20</v>
      </c>
    </row>
    <row r="23" spans="4:5" x14ac:dyDescent="0.25">
      <c r="D23" s="50">
        <f ca="1">OFFSET(KredsAna!$D$1,0,E22)</f>
        <v>0</v>
      </c>
      <c r="E23" s="1">
        <v>21</v>
      </c>
    </row>
    <row r="24" spans="4:5" x14ac:dyDescent="0.25">
      <c r="D24" s="50">
        <f ca="1">OFFSET(KredsAna!$D$1,0,E23)</f>
        <v>0</v>
      </c>
      <c r="E24" s="1">
        <v>22</v>
      </c>
    </row>
    <row r="25" spans="4:5" x14ac:dyDescent="0.25">
      <c r="D25" s="50">
        <f ca="1">OFFSET(KredsAna!$D$1,0,E24)</f>
        <v>0</v>
      </c>
      <c r="E25">
        <v>23</v>
      </c>
    </row>
    <row r="26" spans="4:5" x14ac:dyDescent="0.25">
      <c r="D26" s="50">
        <f ca="1">OFFSET(KredsAna!$D$1,0,E25)</f>
        <v>0</v>
      </c>
      <c r="E26" s="1">
        <v>24</v>
      </c>
    </row>
    <row r="27" spans="4:5" x14ac:dyDescent="0.25">
      <c r="D27" s="50">
        <f ca="1">OFFSET(KredsAna!$D$1,0,E26)</f>
        <v>0</v>
      </c>
      <c r="E27" s="1">
        <v>25</v>
      </c>
    </row>
    <row r="28" spans="4:5" x14ac:dyDescent="0.25">
      <c r="D28" s="50">
        <f ca="1">OFFSET(KredsAna!$D$1,0,E27)</f>
        <v>0</v>
      </c>
      <c r="E28" s="1">
        <v>26</v>
      </c>
    </row>
    <row r="29" spans="4:5" x14ac:dyDescent="0.25">
      <c r="D29" s="50">
        <f ca="1">OFFSET(KredsAna!$D$1,0,E28)</f>
        <v>0</v>
      </c>
      <c r="E29">
        <v>27</v>
      </c>
    </row>
    <row r="30" spans="4:5" x14ac:dyDescent="0.25">
      <c r="D30" s="50">
        <f ca="1">OFFSET(KredsAna!$D$1,0,E29)</f>
        <v>0</v>
      </c>
      <c r="E30" s="1">
        <v>28</v>
      </c>
    </row>
    <row r="31" spans="4:5" x14ac:dyDescent="0.25">
      <c r="D31" s="50">
        <f ca="1">OFFSET(KredsAna!$D$1,0,E30)</f>
        <v>0</v>
      </c>
      <c r="E31" s="1">
        <v>29</v>
      </c>
    </row>
    <row r="32" spans="4:5" x14ac:dyDescent="0.25">
      <c r="D32" s="50">
        <f ca="1">OFFSET(KredsAna!$D$1,0,E31)</f>
        <v>0</v>
      </c>
      <c r="E32" s="1">
        <v>30</v>
      </c>
    </row>
    <row r="33" spans="4:5" x14ac:dyDescent="0.25">
      <c r="D33" s="50">
        <f ca="1">OFFSET(KredsAna!$D$1,0,E32)</f>
        <v>0</v>
      </c>
      <c r="E33">
        <v>31</v>
      </c>
    </row>
    <row r="34" spans="4:5" x14ac:dyDescent="0.25">
      <c r="D34" s="50">
        <f ca="1">OFFSET(KredsAna!$D$1,0,E33)</f>
        <v>0</v>
      </c>
      <c r="E34" s="1">
        <v>32</v>
      </c>
    </row>
    <row r="35" spans="4:5" x14ac:dyDescent="0.25">
      <c r="D35" s="50">
        <f ca="1">OFFSET(KredsAna!$D$1,0,E34)</f>
        <v>0</v>
      </c>
      <c r="E35" s="1">
        <v>33</v>
      </c>
    </row>
    <row r="36" spans="4:5" x14ac:dyDescent="0.25">
      <c r="D36" s="50">
        <f ca="1">OFFSET(KredsAna!$D$1,0,E35)</f>
        <v>0</v>
      </c>
      <c r="E36" s="1">
        <v>34</v>
      </c>
    </row>
    <row r="37" spans="4:5" x14ac:dyDescent="0.25">
      <c r="D37" s="50">
        <f ca="1">OFFSET(KredsAna!$D$1,0,E36)</f>
        <v>0</v>
      </c>
      <c r="E37">
        <v>35</v>
      </c>
    </row>
    <row r="38" spans="4:5" x14ac:dyDescent="0.25">
      <c r="D38" s="50">
        <f ca="1">OFFSET(KredsAna!$D$1,0,E37)</f>
        <v>0</v>
      </c>
      <c r="E38" s="1">
        <v>36</v>
      </c>
    </row>
    <row r="39" spans="4:5" x14ac:dyDescent="0.25">
      <c r="D39" s="50">
        <f ca="1">OFFSET(KredsAna!$D$1,0,E38)</f>
        <v>0</v>
      </c>
      <c r="E39" s="1">
        <v>37</v>
      </c>
    </row>
    <row r="40" spans="4:5" x14ac:dyDescent="0.25">
      <c r="D40" s="50">
        <f ca="1">OFFSET(KredsAna!$D$1,0,E39)</f>
        <v>0</v>
      </c>
      <c r="E40" s="1">
        <v>38</v>
      </c>
    </row>
    <row r="41" spans="4:5" x14ac:dyDescent="0.25">
      <c r="D41" s="50">
        <f ca="1">OFFSET(KredsAna!$D$1,0,E40)</f>
        <v>0</v>
      </c>
      <c r="E41">
        <v>39</v>
      </c>
    </row>
    <row r="42" spans="4:5" x14ac:dyDescent="0.25">
      <c r="D42" s="50">
        <f ca="1">OFFSET(KredsAna!$D$1,0,E41)</f>
        <v>0</v>
      </c>
      <c r="E42" s="1">
        <v>40</v>
      </c>
    </row>
    <row r="43" spans="4:5" x14ac:dyDescent="0.25">
      <c r="D43" s="50">
        <f ca="1">OFFSET(KredsAna!$D$1,0,E42)</f>
        <v>0</v>
      </c>
      <c r="E43" s="1">
        <v>41</v>
      </c>
    </row>
    <row r="44" spans="4:5" x14ac:dyDescent="0.25">
      <c r="D44" s="50">
        <f ca="1">OFFSET(KredsAna!$D$1,0,E43)</f>
        <v>0</v>
      </c>
      <c r="E44" s="1">
        <v>42</v>
      </c>
    </row>
    <row r="45" spans="4:5" x14ac:dyDescent="0.25">
      <c r="D45" s="50">
        <f ca="1">OFFSET(KredsAna!$D$1,0,E44)</f>
        <v>0</v>
      </c>
      <c r="E45">
        <v>43</v>
      </c>
    </row>
    <row r="46" spans="4:5" x14ac:dyDescent="0.25">
      <c r="D46" s="50">
        <f ca="1">OFFSET(KredsAna!$D$1,0,E45)</f>
        <v>0</v>
      </c>
      <c r="E46" s="1">
        <v>44</v>
      </c>
    </row>
    <row r="47" spans="4:5" x14ac:dyDescent="0.25">
      <c r="D47" s="50">
        <f ca="1">OFFSET(KredsAna!$D$1,0,E46)</f>
        <v>0</v>
      </c>
      <c r="E47" s="1">
        <v>45</v>
      </c>
    </row>
    <row r="48" spans="4:5" x14ac:dyDescent="0.25">
      <c r="D48" s="50">
        <f ca="1">OFFSET(KredsAna!$D$1,0,E47)</f>
        <v>0</v>
      </c>
      <c r="E48" s="1">
        <v>46</v>
      </c>
    </row>
    <row r="49" spans="4:5" x14ac:dyDescent="0.25">
      <c r="D49" s="50">
        <f ca="1">OFFSET(KredsAna!$D$1,0,E48)</f>
        <v>0</v>
      </c>
      <c r="E49">
        <v>47</v>
      </c>
    </row>
    <row r="50" spans="4:5" x14ac:dyDescent="0.25">
      <c r="D50" s="50">
        <f ca="1">OFFSET(KredsAna!$D$1,0,E49)</f>
        <v>0</v>
      </c>
      <c r="E50" s="1">
        <v>48</v>
      </c>
    </row>
    <row r="51" spans="4:5" x14ac:dyDescent="0.25">
      <c r="D51" s="50">
        <f ca="1">OFFSET(KredsAna!$D$1,0,E50)</f>
        <v>0</v>
      </c>
      <c r="E51" s="1">
        <v>49</v>
      </c>
    </row>
    <row r="52" spans="4:5" x14ac:dyDescent="0.25">
      <c r="D52" s="50">
        <f ca="1">OFFSET(KredsAna!$D$1,0,E51)</f>
        <v>0</v>
      </c>
      <c r="E52" s="1">
        <v>50</v>
      </c>
    </row>
    <row r="53" spans="4:5" x14ac:dyDescent="0.25">
      <c r="D53" s="50">
        <f ca="1">OFFSET(KredsAna!$D$1,0,E52)</f>
        <v>0</v>
      </c>
      <c r="E53">
        <v>51</v>
      </c>
    </row>
    <row r="54" spans="4:5" x14ac:dyDescent="0.25">
      <c r="D54" s="50">
        <f ca="1">OFFSET(KredsAna!$D$1,0,E53)</f>
        <v>0</v>
      </c>
      <c r="E54" s="1">
        <v>52</v>
      </c>
    </row>
    <row r="55" spans="4:5" x14ac:dyDescent="0.25">
      <c r="D55" s="50">
        <f ca="1">OFFSET(KredsAna!$D$1,0,E54)</f>
        <v>0</v>
      </c>
      <c r="E55" s="1">
        <v>53</v>
      </c>
    </row>
    <row r="56" spans="4:5" x14ac:dyDescent="0.25">
      <c r="D56" s="50">
        <f ca="1">OFFSET(KredsAna!$D$1,0,E55)</f>
        <v>0</v>
      </c>
      <c r="E56" s="1">
        <v>54</v>
      </c>
    </row>
    <row r="57" spans="4:5" x14ac:dyDescent="0.25">
      <c r="D57" s="50">
        <f ca="1">OFFSET(KredsAna!$D$1,0,E56)</f>
        <v>0</v>
      </c>
      <c r="E57">
        <v>55</v>
      </c>
    </row>
    <row r="58" spans="4:5" x14ac:dyDescent="0.25">
      <c r="D58" s="50">
        <f ca="1">OFFSET(KredsAna!$D$1,0,E57)</f>
        <v>0</v>
      </c>
      <c r="E58" s="1">
        <v>56</v>
      </c>
    </row>
    <row r="59" spans="4:5" x14ac:dyDescent="0.25">
      <c r="D59" s="50">
        <f ca="1">OFFSET(KredsAna!$D$1,0,E58)</f>
        <v>0</v>
      </c>
      <c r="E59" s="1">
        <v>57</v>
      </c>
    </row>
    <row r="60" spans="4:5" x14ac:dyDescent="0.25">
      <c r="D60" s="50">
        <f ca="1">OFFSET(KredsAna!$D$1,0,E59)</f>
        <v>0</v>
      </c>
      <c r="E60" s="1">
        <v>58</v>
      </c>
    </row>
    <row r="61" spans="4:5" x14ac:dyDescent="0.25">
      <c r="D61" s="50">
        <f ca="1">OFFSET(KredsAna!$D$1,0,E60)</f>
        <v>0</v>
      </c>
      <c r="E61">
        <v>59</v>
      </c>
    </row>
    <row r="62" spans="4:5" x14ac:dyDescent="0.25">
      <c r="D62" s="50">
        <f ca="1">OFFSET(KredsAna!$D$1,0,E61)</f>
        <v>0</v>
      </c>
      <c r="E62" s="1">
        <v>60</v>
      </c>
    </row>
    <row r="63" spans="4:5" x14ac:dyDescent="0.25">
      <c r="D63" s="50">
        <f ca="1">OFFSET(KredsAna!$D$1,0,E62)</f>
        <v>0</v>
      </c>
      <c r="E63" s="1">
        <v>61</v>
      </c>
    </row>
    <row r="64" spans="4:5" x14ac:dyDescent="0.25">
      <c r="D64" s="50">
        <f ca="1">OFFSET(KredsAna!$D$1,0,E63)</f>
        <v>0</v>
      </c>
      <c r="E64" s="1">
        <v>62</v>
      </c>
    </row>
    <row r="65" spans="4:5" x14ac:dyDescent="0.25">
      <c r="D65" s="50">
        <f ca="1">OFFSET(KredsAna!$D$1,0,E64)</f>
        <v>0</v>
      </c>
      <c r="E65">
        <v>63</v>
      </c>
    </row>
    <row r="66" spans="4:5" x14ac:dyDescent="0.25">
      <c r="D66" s="50">
        <f ca="1">OFFSET(KredsAna!$D$1,0,E65)</f>
        <v>0</v>
      </c>
      <c r="E66" s="1">
        <v>64</v>
      </c>
    </row>
    <row r="67" spans="4:5" x14ac:dyDescent="0.25">
      <c r="D67" s="50">
        <f ca="1">OFFSET(KredsAna!$D$1,0,E66)</f>
        <v>0</v>
      </c>
      <c r="E67" s="1">
        <v>65</v>
      </c>
    </row>
    <row r="68" spans="4:5" x14ac:dyDescent="0.25">
      <c r="D68" s="50">
        <f ca="1">OFFSET(KredsAna!$D$1,0,E67)</f>
        <v>0</v>
      </c>
      <c r="E68" s="1">
        <v>66</v>
      </c>
    </row>
    <row r="69" spans="4:5" x14ac:dyDescent="0.25">
      <c r="D69" s="50">
        <f ca="1">OFFSET(KredsAna!$D$1,0,E68)</f>
        <v>0</v>
      </c>
      <c r="E69">
        <v>67</v>
      </c>
    </row>
    <row r="70" spans="4:5" x14ac:dyDescent="0.25">
      <c r="D70" s="50">
        <f ca="1">OFFSET(KredsAna!$D$1,0,E69)</f>
        <v>0</v>
      </c>
      <c r="E70" s="1">
        <v>68</v>
      </c>
    </row>
    <row r="71" spans="4:5" x14ac:dyDescent="0.25">
      <c r="D71" s="50">
        <f ca="1">OFFSET(KredsAna!$D$1,0,E70)</f>
        <v>0</v>
      </c>
      <c r="E71" s="1">
        <v>69</v>
      </c>
    </row>
    <row r="72" spans="4:5" x14ac:dyDescent="0.25">
      <c r="D72" s="50">
        <f ca="1">OFFSET(KredsAna!$D$1,0,E71)</f>
        <v>0</v>
      </c>
      <c r="E72" s="1">
        <v>70</v>
      </c>
    </row>
    <row r="73" spans="4:5" x14ac:dyDescent="0.25">
      <c r="D73" s="50">
        <f ca="1">OFFSET(KredsAna!$D$1,0,E72)</f>
        <v>0</v>
      </c>
      <c r="E73">
        <v>71</v>
      </c>
    </row>
    <row r="74" spans="4:5" x14ac:dyDescent="0.25">
      <c r="D74" s="50">
        <f ca="1">OFFSET(KredsAna!$D$1,0,E73)</f>
        <v>0</v>
      </c>
      <c r="E74" s="1">
        <v>72</v>
      </c>
    </row>
    <row r="75" spans="4:5" x14ac:dyDescent="0.25">
      <c r="D75" s="50">
        <f ca="1">OFFSET(KredsAna!$D$1,0,E74)</f>
        <v>0</v>
      </c>
      <c r="E75" s="1">
        <v>73</v>
      </c>
    </row>
    <row r="76" spans="4:5" x14ac:dyDescent="0.25">
      <c r="D76" s="50">
        <f ca="1">OFFSET(KredsAna!$D$1,0,E75)</f>
        <v>0</v>
      </c>
      <c r="E76" s="1">
        <v>74</v>
      </c>
    </row>
    <row r="77" spans="4:5" x14ac:dyDescent="0.25">
      <c r="D77" s="50">
        <f ca="1">OFFSET(KredsAna!$D$1,0,E76)</f>
        <v>0</v>
      </c>
      <c r="E77">
        <v>75</v>
      </c>
    </row>
    <row r="78" spans="4:5" x14ac:dyDescent="0.25">
      <c r="D78" s="50">
        <f ca="1">OFFSET(KredsAna!$D$1,0,E77)</f>
        <v>0</v>
      </c>
      <c r="E78" s="1">
        <v>76</v>
      </c>
    </row>
    <row r="79" spans="4:5" x14ac:dyDescent="0.25">
      <c r="D79" s="50">
        <f ca="1">OFFSET(KredsAna!$D$1,0,E78)</f>
        <v>0</v>
      </c>
      <c r="E79" s="1">
        <v>77</v>
      </c>
    </row>
    <row r="80" spans="4:5" x14ac:dyDescent="0.25">
      <c r="D80" s="50">
        <f ca="1">OFFSET(KredsAna!$D$1,0,E79)</f>
        <v>0</v>
      </c>
      <c r="E80" s="1">
        <v>78</v>
      </c>
    </row>
    <row r="81" spans="4:5" x14ac:dyDescent="0.25">
      <c r="D81" s="50">
        <f ca="1">OFFSET(KredsAna!$D$1,0,E80)</f>
        <v>0</v>
      </c>
      <c r="E81">
        <v>79</v>
      </c>
    </row>
    <row r="82" spans="4:5" x14ac:dyDescent="0.25">
      <c r="D82" s="50">
        <f ca="1">OFFSET(KredsAna!$D$1,0,E81)</f>
        <v>0</v>
      </c>
      <c r="E82" s="1">
        <v>80</v>
      </c>
    </row>
    <row r="83" spans="4:5" x14ac:dyDescent="0.25">
      <c r="D83" s="50">
        <f ca="1">OFFSET(KredsAna!$D$1,0,E82)</f>
        <v>0</v>
      </c>
      <c r="E83" s="1">
        <v>81</v>
      </c>
    </row>
    <row r="84" spans="4:5" x14ac:dyDescent="0.25">
      <c r="D84" s="50">
        <f ca="1">OFFSET(KredsAna!$D$1,0,E83)</f>
        <v>0</v>
      </c>
      <c r="E84" s="1">
        <v>82</v>
      </c>
    </row>
    <row r="85" spans="4:5" x14ac:dyDescent="0.25">
      <c r="D85" s="50">
        <f ca="1">OFFSET(KredsAna!$D$1,0,E84)</f>
        <v>0</v>
      </c>
      <c r="E85">
        <v>83</v>
      </c>
    </row>
    <row r="86" spans="4:5" x14ac:dyDescent="0.25">
      <c r="D86" s="50">
        <f ca="1">OFFSET(KredsAna!$D$1,0,E85)</f>
        <v>0</v>
      </c>
      <c r="E86" s="1">
        <v>84</v>
      </c>
    </row>
    <row r="87" spans="4:5" x14ac:dyDescent="0.25">
      <c r="D87" s="50">
        <f ca="1">OFFSET(KredsAna!$D$1,0,E86)</f>
        <v>0</v>
      </c>
      <c r="E87" s="1">
        <v>85</v>
      </c>
    </row>
    <row r="88" spans="4:5" x14ac:dyDescent="0.25">
      <c r="D88" s="50">
        <f ca="1">OFFSET(KredsAna!$D$1,0,E87)</f>
        <v>0</v>
      </c>
      <c r="E88" s="1">
        <v>86</v>
      </c>
    </row>
    <row r="89" spans="4:5" x14ac:dyDescent="0.25">
      <c r="D89" s="50">
        <f ca="1">OFFSET(KredsAna!$D$1,0,E88)</f>
        <v>0</v>
      </c>
      <c r="E89">
        <v>87</v>
      </c>
    </row>
    <row r="90" spans="4:5" x14ac:dyDescent="0.25">
      <c r="D90" s="50">
        <f ca="1">OFFSET(KredsAna!$D$1,0,E89)</f>
        <v>0</v>
      </c>
      <c r="E90" s="1">
        <v>88</v>
      </c>
    </row>
    <row r="91" spans="4:5" x14ac:dyDescent="0.25">
      <c r="D91" s="50">
        <f ca="1">OFFSET(KredsAna!$D$1,0,E90)</f>
        <v>0</v>
      </c>
      <c r="E91" s="1">
        <v>89</v>
      </c>
    </row>
    <row r="92" spans="4:5" x14ac:dyDescent="0.25">
      <c r="D92" s="50">
        <f ca="1">OFFSET(KredsAna!$D$1,0,E91)</f>
        <v>0</v>
      </c>
      <c r="E92" s="1">
        <v>90</v>
      </c>
    </row>
    <row r="93" spans="4:5" x14ac:dyDescent="0.25">
      <c r="D93" s="50">
        <f ca="1">OFFSET(KredsAna!$D$1,0,E92)</f>
        <v>0</v>
      </c>
      <c r="E93">
        <v>91</v>
      </c>
    </row>
    <row r="94" spans="4:5" x14ac:dyDescent="0.25">
      <c r="D94" s="50">
        <f ca="1">OFFSET(KredsAna!$D$1,0,E93)</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2014-12-16T10:47:08+00:00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Landbrugsinfo Binær Fil" ma:contentTypeID="0x010100C568DB52D9D0A14D9B2FDCC96666E9F2007948130EC3DB064584E219954237AF3900242457EFB8B24247815D688C526CD44D00C26A9DBCB02B5C4DA1F017B836C045C00060750ADE2E6249BABB5C6118FC133DE800AF2E6DC7107240CAAE62CB7A7C0C310000A3D923A03F356B40A1F0CE8984368FF6" ma:contentTypeVersion="86" ma:contentTypeDescription="Contenttype til binære filer der bliver publiceret på Landbrugsinfo" ma:contentTypeScope="" ma:versionID="095594f7699d6592ac9776c003f97d5e">
  <xsd:schema xmlns:xsd="http://www.w3.org/2001/XMLSchema" xmlns:xs="http://www.w3.org/2001/XMLSchema" xmlns:p="http://schemas.microsoft.com/office/2006/metadata/properties" xmlns:ns1="http://schemas.microsoft.com/sharepoint/v3" xmlns:ns2="aadb0066-acd5-40c7-9a6e-7bf01e19bd52" xmlns:ns3="5aa14257-579e-4a1f-bbbb-3c8dd7393476" xmlns:ns4="303eeafb-7dff-46db-9396-e9c651f530ea" targetNamespace="http://schemas.microsoft.com/office/2006/metadata/properties" ma:root="true" ma:fieldsID="f90177b0d169f00846e35953c7c8c024" ns1:_="" ns2:_="" ns3:_="" ns4:_="">
    <xsd:import namespace="http://schemas.microsoft.com/sharepoint/v3"/>
    <xsd:import namespace="aadb0066-acd5-40c7-9a6e-7bf01e19bd52"/>
    <xsd:import namespace="5aa14257-579e-4a1f-bbbb-3c8dd7393476"/>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2: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2:WebInfoSubjects" minOccurs="0"/>
                <xsd:element ref="ns2:HitCount" minOccurs="0"/>
                <xsd:element ref="ns2:PermalinkID" minOccurs="0"/>
                <xsd:element ref="ns2:WebInfoMultiSelect" minOccurs="0"/>
                <xsd:element ref="ns4:_dlc_DocId" minOccurs="0"/>
                <xsd:element ref="ns4:_dlc_DocIdUrl" minOccurs="0"/>
                <xsd:element ref="ns4: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2:TaksonomiTaxHTField0" minOccurs="0"/>
                <xsd:element ref="ns4:TaxCatchAll" minOccurs="0"/>
                <xsd:element ref="ns4:TaxCatchAllLabel" minOccurs="0"/>
                <xsd:element ref="ns2:Bevillingsgivere" minOccurs="0"/>
                <xsd:element ref="ns2:FinanceYear" minOccurs="0"/>
                <xsd:element ref="ns2:WebInfoLawCod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internalName="PublishingStartDate">
      <xsd:simpleType>
        <xsd:restriction base="dms:Unknown"/>
      </xsd:simpleType>
    </xsd:element>
    <xsd:element name="PublishingExpirationDate" ma:index="10" nillable="true" ma:displayName="Slutdato for planlægning"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element name="DynamicPublishingContent0" ma:index="41" nillable="true" ma:displayName="Dynamisk sideindhold (1)" ma:hidden="true" ma:internalName="DynamicPublishingContent0">
      <xsd:simpleType>
        <xsd:restriction base="dms:Unknown"/>
      </xsd:simpleType>
    </xsd:element>
    <xsd:element name="DynamicPublishingContent1" ma:index="42" nillable="true" ma:displayName="Dynamisk sideindhold (2)" ma:hidden="true" ma:internalName="DynamicPublishingContent1">
      <xsd:simpleType>
        <xsd:restriction base="dms:Unknown"/>
      </xsd:simpleType>
    </xsd:element>
    <xsd:element name="DynamicPublishingContent2" ma:index="43" nillable="true" ma:displayName="Dynamisk sideindhold (3)" ma:hidden="true" ma:internalName="DynamicPublishingContent2">
      <xsd:simpleType>
        <xsd:restriction base="dms:Unknown"/>
      </xsd:simpleType>
    </xsd:element>
    <xsd:element name="DynamicPublishingContent3" ma:index="44" nillable="true" ma:displayName="Dynamisk sideindhold (4)" ma:hidden="true" ma:internalName="DynamicPublishingContent3">
      <xsd:simpleType>
        <xsd:restriction base="dms:Unknown"/>
      </xsd:simpleType>
    </xsd:element>
    <xsd:element name="DynamicPublishingContent4" ma:index="45" nillable="true" ma:displayName="Dynamisk sideindhold (5)" ma:hidden="true" ma:internalName="DynamicPublishingContent4">
      <xsd:simpleType>
        <xsd:restriction base="dms:Unknown"/>
      </xsd:simpleType>
    </xsd:element>
    <xsd:element name="DynamicPublishingContent5" ma:index="46" nillable="true" ma:displayName="Dynamisk sideindhold (6)" ma:hidden="true" ma:internalName="DynamicPublishingContent5">
      <xsd:simpleType>
        <xsd:restriction base="dms:Unknown"/>
      </xsd:simpleType>
    </xsd:element>
    <xsd:element name="DynamicPublishingContent6" ma:index="59" nillable="true" ma:displayName="Dynamisk sideindhold (7)" ma:hidden="true" ma:internalName="DynamicPublishingContent6">
      <xsd:simpleType>
        <xsd:restriction base="dms:Unknown"/>
      </xsd:simpleType>
    </xsd:element>
    <xsd:element name="DynamicPublishingContent7" ma:index="60" nillable="true" ma:displayName="Dynamisk sideindhold (8)" ma:hidden="true" ma:internalName="DynamicPublishingContent7">
      <xsd:simpleType>
        <xsd:restriction base="dms:Unknown"/>
      </xsd:simpleType>
    </xsd:element>
    <xsd:element name="DynamicPublishingContent8" ma:index="61" nillable="true" ma:displayName="Dynamisk sideindhold (9)" ma:hidden="true" ma:internalName="DynamicPublishingContent8">
      <xsd:simpleType>
        <xsd:restriction base="dms:Unknown"/>
      </xsd:simpleType>
    </xsd:element>
    <xsd:element name="DynamicPublishingContent9" ma:index="62" nillable="true" ma:displayName="Dynamisk sideindhold (10)" ma:hidden="true" ma:internalName="DynamicPublishingContent9">
      <xsd:simpleType>
        <xsd:restriction base="dms:Unknown"/>
      </xsd:simpleType>
    </xsd:element>
    <xsd:element name="DynamicPublishingContent10" ma:index="63" nillable="true" ma:displayName="Dynamisk sideindhold (11)" ma:hidden="true" ma:internalName="DynamicPublishingContent10">
      <xsd:simpleType>
        <xsd:restriction base="dms:Unknown"/>
      </xsd:simpleType>
    </xsd:element>
    <xsd:element name="DynamicPublishingContent11" ma:index="64" nillable="true" ma:displayName="Dynamisk sideindhold (12)" ma:hidden="true" ma:internalName="DynamicPublishingContent11">
      <xsd:simpleType>
        <xsd:restriction base="dms:Unknown"/>
      </xsd:simpleType>
    </xsd:element>
    <xsd:element name="DynamicPublishingContent12" ma:index="65" nillable="true" ma:displayName="Dynamisk sideindhold (13)" ma:hidden="true" ma:internalName="DynamicPublishingContent12">
      <xsd:simpleType>
        <xsd:restriction base="dms:Unknown"/>
      </xsd:simpleType>
    </xsd:element>
    <xsd:element name="DynamicPublishingContent13" ma:index="66" nillable="true" ma:displayName="Dynamisk sideindhold (14)" ma:hidden="true" ma:internalName="DynamicPublishingContent13">
      <xsd:simpleType>
        <xsd:restriction base="dms:Unknown"/>
      </xsd:simpleType>
    </xsd:element>
    <xsd:element name="DynamicPublishingContent14" ma:index="67"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db0066-acd5-40c7-9a6e-7bf01e19bd52"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Arkiveringsdato" ma:index="37" ma:displayName="Arkiveringsdato" ma:format="DateOnly" ma:internalName="Arkiveringsdato">
      <xsd:simpleType>
        <xsd:restriction base="dms:DateTime"/>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element name="Projekter" ma:index="51" nillable="true" ma:displayName="Projekter" ma:list="{ecf07d35-95fb-4bda-ad72-e46544058ec2}" ma:internalName="Projekter" ma:showField="LinkTitleNoMenu" ma:web="303eeafb-7dff-46db-9396-e9c651f530ea">
      <xsd:simpleType>
        <xsd:restriction base="dms:Unknown"/>
      </xsd:simpleType>
    </xsd:element>
    <xsd:element name="WebInfoSubjects" ma:index="52"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3" nillable="true" ma:displayName="HitCount (system)" ma:decimals="0" ma:default="0" ma:description="Antal gange et dokument er set af en bruger" ma:internalName="HitCount" ma:readOnly="false">
      <xsd:simpleType>
        <xsd:restriction base="dms:Number"/>
      </xsd:simpleType>
    </xsd:element>
    <xsd:element name="PermalinkID" ma:index="54"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55" nillable="true" ma:displayName="Tilvalg" ma:description="Mulighed for et antal tilvalg gemt i et samlet felt." ma:internalName="WebInfoMultiSelect">
      <xsd:simpleType>
        <xsd:restriction base="dms:Unknown"/>
      </xsd:simpleType>
    </xsd:element>
    <xsd:element name="TaksonomiTaxHTField0" ma:index="68"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2"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3" nillable="true" ma:displayName="Bevillingsår" ma:decimals="0" ma:internalName="FinanceYear">
      <xsd:simpleType>
        <xsd:restriction base="dms:Number"/>
      </xsd:simpleType>
    </xsd:element>
    <xsd:element name="WebInfoLawCodes" ma:index="74"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6" nillable="true" ma:displayName="Værdi for dokument-id" ma:description="Værdien af det dokument-id, der er tildelt dette element." ma:internalName="_dlc_DocId" ma:readOnly="true">
      <xsd:simpleType>
        <xsd:restriction base="dms:Text"/>
      </xsd:simpleType>
    </xsd:element>
    <xsd:element name="_dlc_DocIdUrl" ma:index="57"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8" nillable="true" ma:displayName="Persist ID" ma:description="Keep ID on add." ma:hidden="true" ma:internalName="_dlc_DocIdPersistId" ma:readOnly="true">
      <xsd:simpleType>
        <xsd:restriction base="dms:Boolean"/>
      </xsd:simpleType>
    </xsd:element>
    <xsd:element name="TaxCatchAll" ma:index="69"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0"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D4B171773794184592131142A9BA1D65"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63c36836df35fdc19d5954fa25fafd70">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95E821-E5F4-4DF0-A014-79E8C8BEC881}"/>
</file>

<file path=customXml/itemProps2.xml><?xml version="1.0" encoding="utf-8"?>
<ds:datastoreItem xmlns:ds="http://schemas.openxmlformats.org/officeDocument/2006/customXml" ds:itemID="{A791F275-2A8B-4417-8C8E-F166066D289A}"/>
</file>

<file path=customXml/itemProps3.xml><?xml version="1.0" encoding="utf-8"?>
<ds:datastoreItem xmlns:ds="http://schemas.openxmlformats.org/officeDocument/2006/customXml" ds:itemID="{941AB9D4-862D-45B6-A493-950E2D8D8BFD}"/>
</file>

<file path=customXml/itemProps4.xml><?xml version="1.0" encoding="utf-8"?>
<ds:datastoreItem xmlns:ds="http://schemas.openxmlformats.org/officeDocument/2006/customXml" ds:itemID="{E36AA412-2339-4C07-84A1-29480C71DD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5</vt:i4>
      </vt:variant>
    </vt:vector>
  </HeadingPairs>
  <TitlesOfParts>
    <vt:vector size="12" baseType="lpstr">
      <vt:lpstr>Brugervejledning</vt:lpstr>
      <vt:lpstr>Nøgletal</vt:lpstr>
      <vt:lpstr>Udbytter_Priser</vt:lpstr>
      <vt:lpstr>Metodebeskrivelse</vt:lpstr>
      <vt:lpstr>KredsAna</vt:lpstr>
      <vt:lpstr>KredsAna3.del</vt:lpstr>
      <vt:lpstr>XXX</vt:lpstr>
      <vt:lpstr>Brugervejledning!_GoBack</vt:lpstr>
      <vt:lpstr>KredsAna!Udskriftsområde</vt:lpstr>
      <vt:lpstr>KredsAna3.del!Udskriftsområde</vt:lpstr>
      <vt:lpstr>Nøgletal!Udskriftsområde</vt:lpstr>
      <vt:lpstr>Udbytter_Priser!Udskriftsområde</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Simuleringsværktøjet for svinebedrifter</dc:title>
  <dc:creator>Lene Bruun Siriwadhananuraks</dc:creator>
  <cp:lastModifiedBy>Marianne Nicolaisen</cp:lastModifiedBy>
  <cp:lastPrinted>2014-09-12T06:06:50Z</cp:lastPrinted>
  <dcterms:created xsi:type="dcterms:W3CDTF">2014-08-14T06:34:59Z</dcterms:created>
  <dcterms:modified xsi:type="dcterms:W3CDTF">2014-12-16T10:43:12Z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0x010100C568DB52D9D0A14D9B2FDCC96666E9F2007948130EC3DB064584E219954237AF3900242457EFB8B24247815D688C526CD44D00D4B171773794184592131142A9BA1D65</vt:lpwstr>
  </property>
  <property fmtid="{D5CDD505-2E9C-101B-9397-08002B2CF9AE}" pid="3" name="_dlc_DocIdItemGuid">
    <vt:lpwstr>ed094114-dbe4-4a4f-913e-30bcbccca579</vt:lpwstr>
  </property>
  <property fmtid="{D5CDD505-2E9C-101B-9397-08002B2CF9AE}" pid="4" name="Taksonomi">
    <vt:lpwstr/>
  </property>
  <property fmtid="{D5CDD505-2E9C-101B-9397-08002B2CF9AE}" pid="5" name="DisplayComments">
    <vt:bool>true</vt:bool>
  </property>
  <property fmtid="{D5CDD505-2E9C-101B-9397-08002B2CF9AE}" pid="6" name="AllowComments">
    <vt:bool>true</vt:bool>
  </property>
  <property fmtid="{D5CDD505-2E9C-101B-9397-08002B2CF9AE}" pid="7" name="Sprogvalg">
    <vt:lpwstr>2</vt:lpwstr>
  </property>
  <property fmtid="{D5CDD505-2E9C-101B-9397-08002B2CF9AE}" pid="8" name="HideInRollups">
    <vt:bool>true</vt:bool>
  </property>
  <property fmtid="{D5CDD505-2E9C-101B-9397-08002B2CF9AE}" pid="9" name="Revisionsdato">
    <vt:filetime>2014-12-16T09:45:00Z</vt:filetime>
  </property>
  <property fmtid="{D5CDD505-2E9C-101B-9397-08002B2CF9AE}" pid="10" name="WebInfo_FinansieringsLink">
    <vt:lpwstr>ed094114-dbe4-4a4f-913e-30bcbccca579</vt:lpwstr>
  </property>
  <property fmtid="{D5CDD505-2E9C-101B-9397-08002B2CF9AE}" pid="11" name="EnclosureFor">
    <vt:lpwstr/>
  </property>
  <property fmtid="{D5CDD505-2E9C-101B-9397-08002B2CF9AE}" pid="12" name="KnowledgeArticle">
    <vt:bool>false</vt:bool>
  </property>
</Properties>
</file>